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098916c8d4cdef03/Área de Trabalho/Compras/ANO 2023/PROCESSOS/CONCORRÊNCIA PÚBLICA/"/>
    </mc:Choice>
  </mc:AlternateContent>
  <bookViews>
    <workbookView xWindow="0" yWindow="0" windowWidth="28800" windowHeight="12300" tabRatio="844" activeTab="1"/>
  </bookViews>
  <sheets>
    <sheet name="Resumo" sheetId="5" r:id="rId1"/>
    <sheet name="Orçamento" sheetId="4" r:id="rId2"/>
    <sheet name="Cronograma" sheetId="13" r:id="rId3"/>
    <sheet name="Curva ABC" sheetId="17" r:id="rId4"/>
    <sheet name="Canteiro Id" sheetId="14" r:id="rId5"/>
    <sheet name="Canteiro Qtd" sheetId="15" r:id="rId6"/>
    <sheet name="Adm Local" sheetId="20" r:id="rId7"/>
    <sheet name="Adm Lab" sheetId="24" r:id="rId8"/>
    <sheet name="Manut. Canteiro" sheetId="16" r:id="rId9"/>
    <sheet name="Mob Pessoal" sheetId="11" r:id="rId10"/>
    <sheet name="Mob Equipamento" sheetId="12" r:id="rId11"/>
    <sheet name="Composições" sheetId="1" r:id="rId12"/>
    <sheet name="Equipamento" sheetId="6" r:id="rId13"/>
    <sheet name="Material" sheetId="7" r:id="rId14"/>
    <sheet name="Mão de obra" sheetId="8" r:id="rId15"/>
    <sheet name="BDI" sheetId="18" r:id="rId16"/>
    <sheet name="Cotações" sheetId="22" r:id="rId17"/>
    <sheet name="Custo Equipamentos" sheetId="23" r:id="rId18"/>
  </sheets>
  <externalReferences>
    <externalReference r:id="rId19"/>
    <externalReference r:id="rId20"/>
    <externalReference r:id="rId21"/>
  </externalReferences>
  <definedNames>
    <definedName name="_xlnm._FilterDatabase" localSheetId="3" hidden="1">'Curva ABC'!$A$5:$J$6</definedName>
    <definedName name="_Key1" hidden="1">'[1]1.6'!$A$11</definedName>
    <definedName name="_Order1" hidden="1">255</definedName>
    <definedName name="_Order2" hidden="1">255</definedName>
    <definedName name="ACwvu.dequant." localSheetId="10" hidden="1">'Mob Equipamento'!#REF!</definedName>
    <definedName name="ACwvu.dequant." localSheetId="9" hidden="1">'Mob Pessoal'!#REF!</definedName>
    <definedName name="alex" localSheetId="7" hidden="1">{#N/A,#N/A,FALSE,"MO (2)"}</definedName>
    <definedName name="alex" localSheetId="15" hidden="1">{#N/A,#N/A,FALSE,"MO (2)"}</definedName>
    <definedName name="alex" localSheetId="16" hidden="1">{#N/A,#N/A,FALSE,"MO (2)"}</definedName>
    <definedName name="alex" localSheetId="2" hidden="1">{#N/A,#N/A,FALSE,"MO (2)"}</definedName>
    <definedName name="alex" localSheetId="17" hidden="1">{#N/A,#N/A,FALSE,"MO (2)"}</definedName>
    <definedName name="alex" localSheetId="12" hidden="1">{#N/A,#N/A,FALSE,"MO (2)"}</definedName>
    <definedName name="alex" localSheetId="14" hidden="1">{#N/A,#N/A,FALSE,"MO (2)"}</definedName>
    <definedName name="alex" localSheetId="13" hidden="1">{#N/A,#N/A,FALSE,"MO (2)"}</definedName>
    <definedName name="alex" localSheetId="10" hidden="1">{#N/A,#N/A,FALSE,"MO (2)"}</definedName>
    <definedName name="alex" localSheetId="9" hidden="1">{#N/A,#N/A,FALSE,"MO (2)"}</definedName>
    <definedName name="alex" localSheetId="0" hidden="1">{#N/A,#N/A,FALSE,"MO (2)"}</definedName>
    <definedName name="alex" hidden="1">{#N/A,#N/A,FALSE,"MO (2)"}</definedName>
    <definedName name="ant" localSheetId="7" hidden="1">{#N/A,#N/A,FALSE,"MO (2)"}</definedName>
    <definedName name="ant" localSheetId="15" hidden="1">{#N/A,#N/A,FALSE,"MO (2)"}</definedName>
    <definedName name="ant" localSheetId="16" hidden="1">{#N/A,#N/A,FALSE,"MO (2)"}</definedName>
    <definedName name="ant" localSheetId="2" hidden="1">{#N/A,#N/A,FALSE,"MO (2)"}</definedName>
    <definedName name="ant" localSheetId="17" hidden="1">{#N/A,#N/A,FALSE,"MO (2)"}</definedName>
    <definedName name="ant" localSheetId="12" hidden="1">{#N/A,#N/A,FALSE,"MO (2)"}</definedName>
    <definedName name="ant" localSheetId="14" hidden="1">{#N/A,#N/A,FALSE,"MO (2)"}</definedName>
    <definedName name="ant" localSheetId="13" hidden="1">{#N/A,#N/A,FALSE,"MO (2)"}</definedName>
    <definedName name="ant" localSheetId="10" hidden="1">{#N/A,#N/A,FALSE,"MO (2)"}</definedName>
    <definedName name="ant" localSheetId="9" hidden="1">{#N/A,#N/A,FALSE,"MO (2)"}</definedName>
    <definedName name="ant" localSheetId="0" hidden="1">{#N/A,#N/A,FALSE,"MO (2)"}</definedName>
    <definedName name="ant" hidden="1">{#N/A,#N/A,FALSE,"MO (2)"}</definedName>
    <definedName name="_xlnm.Print_Area" localSheetId="7">'Adm Lab'!$A$1:$F$29</definedName>
    <definedName name="_xlnm.Print_Area" localSheetId="6">'Adm Local'!$A$1:$J$46</definedName>
    <definedName name="_xlnm.Print_Area" localSheetId="15">BDI!$A$1:$E$38</definedName>
    <definedName name="_xlnm.Print_Area" localSheetId="4">'Canteiro Id'!$A$1:$H$51</definedName>
    <definedName name="_xlnm.Print_Area" localSheetId="5">'Canteiro Qtd'!$A$1:$H$123</definedName>
    <definedName name="_xlnm.Print_Area" localSheetId="11">Composições!$A$2:$I$2768</definedName>
    <definedName name="_xlnm.Print_Area" localSheetId="16">Cotações!$A$1:$O$28,Cotações!$A$30:$O$57,Cotações!$A$59:$O$83</definedName>
    <definedName name="_xlnm.Print_Area" localSheetId="3">'Curva ABC'!$A$1:$J$115</definedName>
    <definedName name="_xlnm.Print_Area" localSheetId="17">'Custo Equipamentos'!$A$1:$K$15</definedName>
    <definedName name="_xlnm.Print_Area" localSheetId="12">Equipamento!$A$1:$E$91</definedName>
    <definedName name="_xlnm.Print_Area" localSheetId="8">'Manut. Canteiro'!$A$1:$J$26</definedName>
    <definedName name="_xlnm.Print_Area" localSheetId="14">'Mão de obra'!$A$1:$E$39</definedName>
    <definedName name="_xlnm.Print_Area" localSheetId="13">Material!$A$1:$D$104</definedName>
    <definedName name="_xlnm.Print_Area" localSheetId="10">'Mob Equipamento'!$A$1:$N$36</definedName>
    <definedName name="_xlnm.Print_Area" localSheetId="9">'Mob Pessoal'!$A$1:$M$28</definedName>
    <definedName name="_xlnm.Print_Area" localSheetId="1">Orçamento!$A$1:$J$250</definedName>
    <definedName name="_xlnm.Print_Area" localSheetId="0">Resumo!$A$1:$H$24</definedName>
    <definedName name="bbbb" localSheetId="7" hidden="1">{#N/A,#N/A,FALSE,"MO (2)"}</definedName>
    <definedName name="bbbb" localSheetId="15" hidden="1">{#N/A,#N/A,FALSE,"MO (2)"}</definedName>
    <definedName name="bbbb" localSheetId="16" hidden="1">{#N/A,#N/A,FALSE,"MO (2)"}</definedName>
    <definedName name="bbbb" localSheetId="2" hidden="1">{#N/A,#N/A,FALSE,"MO (2)"}</definedName>
    <definedName name="bbbb" localSheetId="17" hidden="1">{#N/A,#N/A,FALSE,"MO (2)"}</definedName>
    <definedName name="bbbb" localSheetId="12" hidden="1">{#N/A,#N/A,FALSE,"MO (2)"}</definedName>
    <definedName name="bbbb" localSheetId="14" hidden="1">{#N/A,#N/A,FALSE,"MO (2)"}</definedName>
    <definedName name="bbbb" localSheetId="13" hidden="1">{#N/A,#N/A,FALSE,"MO (2)"}</definedName>
    <definedName name="bbbb" localSheetId="10" hidden="1">{#N/A,#N/A,FALSE,"MO (2)"}</definedName>
    <definedName name="bbbb" localSheetId="9" hidden="1">{#N/A,#N/A,FALSE,"MO (2)"}</definedName>
    <definedName name="bbbb" localSheetId="0" hidden="1">{#N/A,#N/A,FALSE,"MO (2)"}</definedName>
    <definedName name="bbbb" hidden="1">{#N/A,#N/A,FALSE,"MO (2)"}</definedName>
    <definedName name="Cron" localSheetId="7" hidden="1">{#N/A,#N/A,FALSE,"MO (2)"}</definedName>
    <definedName name="Cron" localSheetId="15" hidden="1">{#N/A,#N/A,FALSE,"MO (2)"}</definedName>
    <definedName name="Cron" localSheetId="16" hidden="1">{#N/A,#N/A,FALSE,"MO (2)"}</definedName>
    <definedName name="Cron" localSheetId="2" hidden="1">{#N/A,#N/A,FALSE,"MO (2)"}</definedName>
    <definedName name="Cron" localSheetId="17" hidden="1">{#N/A,#N/A,FALSE,"MO (2)"}</definedName>
    <definedName name="Cron" localSheetId="12" hidden="1">{#N/A,#N/A,FALSE,"MO (2)"}</definedName>
    <definedName name="Cron" localSheetId="14" hidden="1">{#N/A,#N/A,FALSE,"MO (2)"}</definedName>
    <definedName name="Cron" localSheetId="13" hidden="1">{#N/A,#N/A,FALSE,"MO (2)"}</definedName>
    <definedName name="Cron" localSheetId="10" hidden="1">{#N/A,#N/A,FALSE,"MO (2)"}</definedName>
    <definedName name="Cron" localSheetId="9" hidden="1">{#N/A,#N/A,FALSE,"MO (2)"}</definedName>
    <definedName name="Cron" localSheetId="0" hidden="1">{#N/A,#N/A,FALSE,"MO (2)"}</definedName>
    <definedName name="Cron" hidden="1">{#N/A,#N/A,FALSE,"MO (2)"}</definedName>
    <definedName name="cronograma" localSheetId="7" hidden="1">{#N/A,#N/A,TRUE,"Plan1"}</definedName>
    <definedName name="cronograma" localSheetId="15" hidden="1">{#N/A,#N/A,TRUE,"Plan1"}</definedName>
    <definedName name="cronograma" localSheetId="16" hidden="1">{#N/A,#N/A,TRUE,"Plan1"}</definedName>
    <definedName name="cronograma" localSheetId="2" hidden="1">{#N/A,#N/A,TRUE,"Plan1"}</definedName>
    <definedName name="cronograma" localSheetId="17" hidden="1">{#N/A,#N/A,TRUE,"Plan1"}</definedName>
    <definedName name="cronograma" localSheetId="12" hidden="1">{#N/A,#N/A,TRUE,"Plan1"}</definedName>
    <definedName name="cronograma" localSheetId="14" hidden="1">{#N/A,#N/A,TRUE,"Plan1"}</definedName>
    <definedName name="cronograma" localSheetId="13" hidden="1">{#N/A,#N/A,TRUE,"Plan1"}</definedName>
    <definedName name="cronograma" localSheetId="10" hidden="1">{#N/A,#N/A,TRUE,"Plan1"}</definedName>
    <definedName name="cronograma" localSheetId="9" hidden="1">{#N/A,#N/A,TRUE,"Plan1"}</definedName>
    <definedName name="cronograma" localSheetId="0" hidden="1">{#N/A,#N/A,TRUE,"Plan1"}</definedName>
    <definedName name="cronograma" hidden="1">{#N/A,#N/A,TRUE,"Plan1"}</definedName>
    <definedName name="EU" localSheetId="7" hidden="1">{#N/A,#N/A,FALSE,"MO (2)"}</definedName>
    <definedName name="EU" localSheetId="15" hidden="1">{#N/A,#N/A,FALSE,"MO (2)"}</definedName>
    <definedName name="EU" localSheetId="16" hidden="1">{#N/A,#N/A,FALSE,"MO (2)"}</definedName>
    <definedName name="EU" localSheetId="2" hidden="1">{#N/A,#N/A,FALSE,"MO (2)"}</definedName>
    <definedName name="EU" localSheetId="17" hidden="1">{#N/A,#N/A,FALSE,"MO (2)"}</definedName>
    <definedName name="EU" localSheetId="12" hidden="1">{#N/A,#N/A,FALSE,"MO (2)"}</definedName>
    <definedName name="EU" localSheetId="14" hidden="1">{#N/A,#N/A,FALSE,"MO (2)"}</definedName>
    <definedName name="EU" localSheetId="13" hidden="1">{#N/A,#N/A,FALSE,"MO (2)"}</definedName>
    <definedName name="EU" localSheetId="10" hidden="1">{#N/A,#N/A,FALSE,"MO (2)"}</definedName>
    <definedName name="EU" localSheetId="9" hidden="1">{#N/A,#N/A,FALSE,"MO (2)"}</definedName>
    <definedName name="EU" localSheetId="0" hidden="1">{#N/A,#N/A,FALSE,"MO (2)"}</definedName>
    <definedName name="EU" hidden="1">{#N/A,#N/A,FALSE,"MO (2)"}</definedName>
    <definedName name="fgff" localSheetId="7" hidden="1">{#N/A,#N/A,FALSE,"MO (2)"}</definedName>
    <definedName name="fgff" localSheetId="15" hidden="1">{#N/A,#N/A,FALSE,"MO (2)"}</definedName>
    <definedName name="fgff" localSheetId="16" hidden="1">{#N/A,#N/A,FALSE,"MO (2)"}</definedName>
    <definedName name="fgff" localSheetId="2" hidden="1">{#N/A,#N/A,FALSE,"MO (2)"}</definedName>
    <definedName name="fgff" localSheetId="17" hidden="1">{#N/A,#N/A,FALSE,"MO (2)"}</definedName>
    <definedName name="fgff" localSheetId="12" hidden="1">{#N/A,#N/A,FALSE,"MO (2)"}</definedName>
    <definedName name="fgff" localSheetId="14" hidden="1">{#N/A,#N/A,FALSE,"MO (2)"}</definedName>
    <definedName name="fgff" localSheetId="13" hidden="1">{#N/A,#N/A,FALSE,"MO (2)"}</definedName>
    <definedName name="fgff" localSheetId="10" hidden="1">{#N/A,#N/A,FALSE,"MO (2)"}</definedName>
    <definedName name="fgff" localSheetId="9" hidden="1">{#N/A,#N/A,FALSE,"MO (2)"}</definedName>
    <definedName name="fgff" localSheetId="0" hidden="1">{#N/A,#N/A,FALSE,"MO (2)"}</definedName>
    <definedName name="fgff" hidden="1">{#N/A,#N/A,FALSE,"MO (2)"}</definedName>
    <definedName name="la" localSheetId="7" hidden="1">{#N/A,#N/A,FALSE,"MO (2)"}</definedName>
    <definedName name="la" localSheetId="15" hidden="1">{#N/A,#N/A,FALSE,"MO (2)"}</definedName>
    <definedName name="la" localSheetId="16" hidden="1">{#N/A,#N/A,FALSE,"MO (2)"}</definedName>
    <definedName name="la" localSheetId="2" hidden="1">{#N/A,#N/A,FALSE,"MO (2)"}</definedName>
    <definedName name="la" localSheetId="17" hidden="1">{#N/A,#N/A,FALSE,"MO (2)"}</definedName>
    <definedName name="la" localSheetId="12" hidden="1">{#N/A,#N/A,FALSE,"MO (2)"}</definedName>
    <definedName name="la" localSheetId="14" hidden="1">{#N/A,#N/A,FALSE,"MO (2)"}</definedName>
    <definedName name="la" localSheetId="13" hidden="1">{#N/A,#N/A,FALSE,"MO (2)"}</definedName>
    <definedName name="la" localSheetId="10" hidden="1">{#N/A,#N/A,FALSE,"MO (2)"}</definedName>
    <definedName name="la" localSheetId="9" hidden="1">{#N/A,#N/A,FALSE,"MO (2)"}</definedName>
    <definedName name="la" localSheetId="0" hidden="1">{#N/A,#N/A,FALSE,"MO (2)"}</definedName>
    <definedName name="la" hidden="1">{#N/A,#N/A,FALSE,"MO (2)"}</definedName>
    <definedName name="MAO_DE_OBRA">[2]!Tabela1[#Data]</definedName>
    <definedName name="MO">[2]!Tabela1[#Data]</definedName>
    <definedName name="Print_Area" localSheetId="10">'Mob Equipamento'!$A$1:$N$36</definedName>
    <definedName name="Print_Area" localSheetId="9">'Mob Pessoal'!$A$1:$M$25</definedName>
    <definedName name="Print_Titles" localSheetId="10">'Mob Equipamento'!$1:$5</definedName>
    <definedName name="Print_Titles" localSheetId="9">'Mob Pessoal'!$1:$5</definedName>
    <definedName name="resumou" localSheetId="7" hidden="1">{#N/A,#N/A,TRUE,"Plan1"}</definedName>
    <definedName name="resumou" localSheetId="15" hidden="1">{#N/A,#N/A,TRUE,"Plan1"}</definedName>
    <definedName name="resumou" localSheetId="16" hidden="1">{#N/A,#N/A,TRUE,"Plan1"}</definedName>
    <definedName name="resumou" localSheetId="2" hidden="1">{#N/A,#N/A,TRUE,"Plan1"}</definedName>
    <definedName name="resumou" localSheetId="17" hidden="1">{#N/A,#N/A,TRUE,"Plan1"}</definedName>
    <definedName name="resumou" localSheetId="12" hidden="1">{#N/A,#N/A,TRUE,"Plan1"}</definedName>
    <definedName name="resumou" localSheetId="14" hidden="1">{#N/A,#N/A,TRUE,"Plan1"}</definedName>
    <definedName name="resumou" localSheetId="13" hidden="1">{#N/A,#N/A,TRUE,"Plan1"}</definedName>
    <definedName name="resumou" localSheetId="10" hidden="1">{#N/A,#N/A,TRUE,"Plan1"}</definedName>
    <definedName name="resumou" localSheetId="9" hidden="1">{#N/A,#N/A,TRUE,"Plan1"}</definedName>
    <definedName name="resumou" localSheetId="0" hidden="1">{#N/A,#N/A,TRUE,"Plan1"}</definedName>
    <definedName name="resumou" hidden="1">{#N/A,#N/A,TRUE,"Plan1"}</definedName>
    <definedName name="SASA" localSheetId="7" hidden="1">{#N/A,#N/A,FALSE,"MO (2)"}</definedName>
    <definedName name="SASA" localSheetId="15" hidden="1">{#N/A,#N/A,FALSE,"MO (2)"}</definedName>
    <definedName name="SASA" localSheetId="16" hidden="1">{#N/A,#N/A,FALSE,"MO (2)"}</definedName>
    <definedName name="SASA" localSheetId="2" hidden="1">{#N/A,#N/A,FALSE,"MO (2)"}</definedName>
    <definedName name="SASA" localSheetId="17" hidden="1">{#N/A,#N/A,FALSE,"MO (2)"}</definedName>
    <definedName name="SASA" localSheetId="12" hidden="1">{#N/A,#N/A,FALSE,"MO (2)"}</definedName>
    <definedName name="SASA" localSheetId="14" hidden="1">{#N/A,#N/A,FALSE,"MO (2)"}</definedName>
    <definedName name="SASA" localSheetId="13" hidden="1">{#N/A,#N/A,FALSE,"MO (2)"}</definedName>
    <definedName name="SASA" localSheetId="10" hidden="1">{#N/A,#N/A,FALSE,"MO (2)"}</definedName>
    <definedName name="SASA" localSheetId="9" hidden="1">{#N/A,#N/A,FALSE,"MO (2)"}</definedName>
    <definedName name="SASA" localSheetId="0" hidden="1">{#N/A,#N/A,FALSE,"MO (2)"}</definedName>
    <definedName name="SASA" hidden="1">{#N/A,#N/A,FALSE,"MO (2)"}</definedName>
    <definedName name="SASASA" localSheetId="7" hidden="1">{#N/A,#N/A,FALSE,"MO (2)"}</definedName>
    <definedName name="SASASA" localSheetId="15" hidden="1">{#N/A,#N/A,FALSE,"MO (2)"}</definedName>
    <definedName name="SASASA" localSheetId="16" hidden="1">{#N/A,#N/A,FALSE,"MO (2)"}</definedName>
    <definedName name="SASASA" localSheetId="2" hidden="1">{#N/A,#N/A,FALSE,"MO (2)"}</definedName>
    <definedName name="SASASA" localSheetId="17" hidden="1">{#N/A,#N/A,FALSE,"MO (2)"}</definedName>
    <definedName name="SASASA" localSheetId="12" hidden="1">{#N/A,#N/A,FALSE,"MO (2)"}</definedName>
    <definedName name="SASASA" localSheetId="14" hidden="1">{#N/A,#N/A,FALSE,"MO (2)"}</definedName>
    <definedName name="SASASA" localSheetId="13" hidden="1">{#N/A,#N/A,FALSE,"MO (2)"}</definedName>
    <definedName name="SASASA" localSheetId="10" hidden="1">{#N/A,#N/A,FALSE,"MO (2)"}</definedName>
    <definedName name="SASASA" localSheetId="9" hidden="1">{#N/A,#N/A,FALSE,"MO (2)"}</definedName>
    <definedName name="SASASA" localSheetId="0" hidden="1">{#N/A,#N/A,FALSE,"MO (2)"}</definedName>
    <definedName name="SASASA" hidden="1">{#N/A,#N/A,FALSE,"MO (2)"}</definedName>
    <definedName name="Serviços">[3]Serviços!$A$3:$F$1403</definedName>
    <definedName name="SS" localSheetId="7" hidden="1">{#N/A,#N/A,FALSE,"MO (2)"}</definedName>
    <definedName name="SS" localSheetId="15" hidden="1">{#N/A,#N/A,FALSE,"MO (2)"}</definedName>
    <definedName name="SS" localSheetId="16" hidden="1">{#N/A,#N/A,FALSE,"MO (2)"}</definedName>
    <definedName name="SS" localSheetId="2" hidden="1">{#N/A,#N/A,FALSE,"MO (2)"}</definedName>
    <definedName name="SS" localSheetId="17" hidden="1">{#N/A,#N/A,FALSE,"MO (2)"}</definedName>
    <definedName name="SS" localSheetId="12" hidden="1">{#N/A,#N/A,FALSE,"MO (2)"}</definedName>
    <definedName name="SS" localSheetId="14" hidden="1">{#N/A,#N/A,FALSE,"MO (2)"}</definedName>
    <definedName name="SS" localSheetId="13" hidden="1">{#N/A,#N/A,FALSE,"MO (2)"}</definedName>
    <definedName name="SS" localSheetId="10" hidden="1">{#N/A,#N/A,FALSE,"MO (2)"}</definedName>
    <definedName name="SS" localSheetId="9" hidden="1">{#N/A,#N/A,FALSE,"MO (2)"}</definedName>
    <definedName name="SS" localSheetId="0" hidden="1">{#N/A,#N/A,FALSE,"MO (2)"}</definedName>
    <definedName name="SS" hidden="1">{#N/A,#N/A,FALSE,"MO (2)"}</definedName>
    <definedName name="SSS" localSheetId="7" hidden="1">{#N/A,#N/A,FALSE,"MO (2)"}</definedName>
    <definedName name="SSS" localSheetId="15" hidden="1">{#N/A,#N/A,FALSE,"MO (2)"}</definedName>
    <definedName name="SSS" localSheetId="16" hidden="1">{#N/A,#N/A,FALSE,"MO (2)"}</definedName>
    <definedName name="SSS" localSheetId="2" hidden="1">{#N/A,#N/A,FALSE,"MO (2)"}</definedName>
    <definedName name="SSS" localSheetId="17" hidden="1">{#N/A,#N/A,FALSE,"MO (2)"}</definedName>
    <definedName name="SSS" localSheetId="12" hidden="1">{#N/A,#N/A,FALSE,"MO (2)"}</definedName>
    <definedName name="SSS" localSheetId="14" hidden="1">{#N/A,#N/A,FALSE,"MO (2)"}</definedName>
    <definedName name="SSS" localSheetId="13" hidden="1">{#N/A,#N/A,FALSE,"MO (2)"}</definedName>
    <definedName name="SSS" localSheetId="10" hidden="1">{#N/A,#N/A,FALSE,"MO (2)"}</definedName>
    <definedName name="SSS" localSheetId="9" hidden="1">{#N/A,#N/A,FALSE,"MO (2)"}</definedName>
    <definedName name="SSS" localSheetId="0" hidden="1">{#N/A,#N/A,FALSE,"MO (2)"}</definedName>
    <definedName name="SSS" hidden="1">{#N/A,#N/A,FALSE,"MO (2)"}</definedName>
    <definedName name="Swvu.dequant." localSheetId="10" hidden="1">'Mob Equipamento'!#REF!</definedName>
    <definedName name="Swvu.dequant." localSheetId="9" hidden="1">'Mob Pessoal'!#REF!</definedName>
    <definedName name="Tachas" localSheetId="7" hidden="1">{#N/A,#N/A,TRUE,"Plan1"}</definedName>
    <definedName name="Tachas" localSheetId="15" hidden="1">{#N/A,#N/A,TRUE,"Plan1"}</definedName>
    <definedName name="Tachas" localSheetId="16" hidden="1">{#N/A,#N/A,TRUE,"Plan1"}</definedName>
    <definedName name="Tachas" localSheetId="2" hidden="1">{#N/A,#N/A,TRUE,"Plan1"}</definedName>
    <definedName name="Tachas" localSheetId="17" hidden="1">{#N/A,#N/A,TRUE,"Plan1"}</definedName>
    <definedName name="Tachas" localSheetId="12" hidden="1">{#N/A,#N/A,TRUE,"Plan1"}</definedName>
    <definedName name="Tachas" localSheetId="14" hidden="1">{#N/A,#N/A,TRUE,"Plan1"}</definedName>
    <definedName name="Tachas" localSheetId="13" hidden="1">{#N/A,#N/A,TRUE,"Plan1"}</definedName>
    <definedName name="Tachas" localSheetId="10" hidden="1">{#N/A,#N/A,TRUE,"Plan1"}</definedName>
    <definedName name="Tachas" localSheetId="9" hidden="1">{#N/A,#N/A,TRUE,"Plan1"}</definedName>
    <definedName name="Tachas" localSheetId="0" hidden="1">{#N/A,#N/A,TRUE,"Plan1"}</definedName>
    <definedName name="Tachas" hidden="1">{#N/A,#N/A,TRUE,"Plan1"}</definedName>
    <definedName name="_xlnm.Print_Titles" localSheetId="6">'Adm Local'!#REF!</definedName>
    <definedName name="_xlnm.Print_Titles" localSheetId="15">BDI!$1:$7</definedName>
    <definedName name="_xlnm.Print_Titles" localSheetId="4">'Canteiro Id'!$7:$7</definedName>
    <definedName name="_xlnm.Print_Titles" localSheetId="5">'Canteiro Qtd'!$7:$8</definedName>
    <definedName name="_xlnm.Print_Titles" localSheetId="16">Cotações!$1:$7</definedName>
    <definedName name="_xlnm.Print_Titles" localSheetId="3">'Curva ABC'!$1:$6</definedName>
    <definedName name="_xlnm.Print_Titles" localSheetId="17">'Custo Equipamentos'!$1:$7</definedName>
    <definedName name="_xlnm.Print_Titles" localSheetId="12">Equipamento!$1:$7</definedName>
    <definedName name="_xlnm.Print_Titles" localSheetId="13">Material!$1:$7</definedName>
    <definedName name="_xlnm.Print_Titles" localSheetId="10">'Mob Equipamento'!$1:$5</definedName>
    <definedName name="_xlnm.Print_Titles" localSheetId="9">'Mob Pessoal'!$1:$5</definedName>
    <definedName name="_xlnm.Print_Titles" localSheetId="1">Orçamento!$1:$6</definedName>
    <definedName name="vvv" localSheetId="7" hidden="1">{#N/A,#N/A,FALSE,"MO (2)"}</definedName>
    <definedName name="vvv" localSheetId="15" hidden="1">{#N/A,#N/A,FALSE,"MO (2)"}</definedName>
    <definedName name="vvv" localSheetId="16" hidden="1">{#N/A,#N/A,FALSE,"MO (2)"}</definedName>
    <definedName name="vvv" localSheetId="2" hidden="1">{#N/A,#N/A,FALSE,"MO (2)"}</definedName>
    <definedName name="vvv" localSheetId="17" hidden="1">{#N/A,#N/A,FALSE,"MO (2)"}</definedName>
    <definedName name="vvv" localSheetId="12" hidden="1">{#N/A,#N/A,FALSE,"MO (2)"}</definedName>
    <definedName name="vvv" localSheetId="14" hidden="1">{#N/A,#N/A,FALSE,"MO (2)"}</definedName>
    <definedName name="vvv" localSheetId="13" hidden="1">{#N/A,#N/A,FALSE,"MO (2)"}</definedName>
    <definedName name="vvv" localSheetId="10" hidden="1">{#N/A,#N/A,FALSE,"MO (2)"}</definedName>
    <definedName name="vvv" localSheetId="9" hidden="1">{#N/A,#N/A,FALSE,"MO (2)"}</definedName>
    <definedName name="vvv" localSheetId="0" hidden="1">{#N/A,#N/A,FALSE,"MO (2)"}</definedName>
    <definedName name="vvv" hidden="1">{#N/A,#N/A,FALSE,"MO (2)"}</definedName>
    <definedName name="wrn.mo2." localSheetId="7" hidden="1">{#N/A,#N/A,FALSE,"MO (2)"}</definedName>
    <definedName name="wrn.mo2." localSheetId="15" hidden="1">{#N/A,#N/A,FALSE,"MO (2)"}</definedName>
    <definedName name="wrn.mo2." localSheetId="16" hidden="1">{#N/A,#N/A,FALSE,"MO (2)"}</definedName>
    <definedName name="wrn.mo2." localSheetId="2" hidden="1">{#N/A,#N/A,FALSE,"MO (2)"}</definedName>
    <definedName name="wrn.mo2." localSheetId="17" hidden="1">{#N/A,#N/A,FALSE,"MO (2)"}</definedName>
    <definedName name="wrn.mo2." localSheetId="12" hidden="1">{#N/A,#N/A,FALSE,"MO (2)"}</definedName>
    <definedName name="wrn.mo2." localSheetId="14" hidden="1">{#N/A,#N/A,FALSE,"MO (2)"}</definedName>
    <definedName name="wrn.mo2." localSheetId="13" hidden="1">{#N/A,#N/A,FALSE,"MO (2)"}</definedName>
    <definedName name="wrn.mo2." localSheetId="10" hidden="1">{#N/A,#N/A,FALSE,"MO (2)"}</definedName>
    <definedName name="wrn.mo2." localSheetId="9" hidden="1">{#N/A,#N/A,FALSE,"MO (2)"}</definedName>
    <definedName name="wrn.mo2." localSheetId="0" hidden="1">{#N/A,#N/A,FALSE,"MO (2)"}</definedName>
    <definedName name="wrn.mo2." hidden="1">{#N/A,#N/A,FALSE,"MO (2)"}</definedName>
    <definedName name="wrn.relext." localSheetId="7" hidden="1">{#N/A,#N/A,TRUE,"Plan1"}</definedName>
    <definedName name="wrn.relext." localSheetId="15" hidden="1">{#N/A,#N/A,TRUE,"Plan1"}</definedName>
    <definedName name="wrn.relext." localSheetId="16" hidden="1">{#N/A,#N/A,TRUE,"Plan1"}</definedName>
    <definedName name="wrn.relext." localSheetId="2" hidden="1">{#N/A,#N/A,TRUE,"Plan1"}</definedName>
    <definedName name="wrn.relext." localSheetId="17" hidden="1">{#N/A,#N/A,TRUE,"Plan1"}</definedName>
    <definedName name="wrn.relext." localSheetId="12" hidden="1">{#N/A,#N/A,TRUE,"Plan1"}</definedName>
    <definedName name="wrn.relext." localSheetId="14" hidden="1">{#N/A,#N/A,TRUE,"Plan1"}</definedName>
    <definedName name="wrn.relext." localSheetId="13" hidden="1">{#N/A,#N/A,TRUE,"Plan1"}</definedName>
    <definedName name="wrn.relext." localSheetId="10" hidden="1">{#N/A,#N/A,TRUE,"Plan1"}</definedName>
    <definedName name="wrn.relext." localSheetId="9" hidden="1">{#N/A,#N/A,TRUE,"Plan1"}</definedName>
    <definedName name="wrn.relext." localSheetId="0" hidden="1">{#N/A,#N/A,TRUE,"Plan1"}</definedName>
    <definedName name="wrn.relext." hidden="1">{#N/A,#N/A,TRUE,"Plan1"}</definedName>
    <definedName name="wvu.dequant." localSheetId="10" hidden="1">{TRUE,FALSE,7.75,7.75,470.25,246.75,FALSE,FALSE,TRUE,TRUE,0,5,#N/A,2,1,10.484375,2,3,FALSE,TRUE,1,TRUE,1,FALSE,100,"Swvu.dequant.","ACwvu.dequant.",1,FALSE,FALSE,0.236220472440945,0.196850393700787,0.984251968503937,0.984251968503937,2,"&amp;C&amp;""Arial""&amp;12&amp;B
DEMONSTRATIVO DOS QUANTITATIVOS DE SERVIÇO - LOTE 1","&amp;L&amp;""Arial""&amp;5&amp;F",TRUE,FALSE,FALSE,FALSE,1,110,#N/A,#N/A,"=R3C1:R95C12","=R1:R2",FALSE,FALSE,FALSE,FALSE}</definedName>
    <definedName name="wvu.dequant." localSheetId="9" hidden="1">{TRUE,FALSE,7.75,7.75,470.25,246.75,FALSE,FALSE,TRUE,TRUE,0,5,#N/A,2,1,10.484375,2,3,FALSE,TRUE,1,TRUE,1,FALSE,100,"Swvu.dequant.","ACwvu.dequant.",1,FALSE,FALSE,0.236220472440945,0.196850393700787,0.984251968503937,0.984251968503937,2,"&amp;C&amp;""Arial""&amp;12&amp;B
DEMONSTRATIVO DOS QUANTITATIVOS DE SERVIÇO - LOTE 1","&amp;L&amp;""Arial""&amp;5&amp;F",TRUE,FALSE,FALSE,FALSE,1,110,#N/A,#N/A,"=R3C1:R95C12","=R1:R2",FALSE,FALSE,FALSE,FALSE}</definedName>
    <definedName name="Y" localSheetId="7" hidden="1">{#N/A,#N/A,FALSE,"MO (2)"}</definedName>
    <definedName name="Y" localSheetId="15" hidden="1">{#N/A,#N/A,FALSE,"MO (2)"}</definedName>
    <definedName name="Y" localSheetId="16" hidden="1">{#N/A,#N/A,FALSE,"MO (2)"}</definedName>
    <definedName name="Y" localSheetId="2" hidden="1">{#N/A,#N/A,FALSE,"MO (2)"}</definedName>
    <definedName name="Y" localSheetId="17" hidden="1">{#N/A,#N/A,FALSE,"MO (2)"}</definedName>
    <definedName name="Y" localSheetId="12" hidden="1">{#N/A,#N/A,FALSE,"MO (2)"}</definedName>
    <definedName name="Y" localSheetId="14" hidden="1">{#N/A,#N/A,FALSE,"MO (2)"}</definedName>
    <definedName name="Y" localSheetId="13" hidden="1">{#N/A,#N/A,FALSE,"MO (2)"}</definedName>
    <definedName name="Y" localSheetId="10" hidden="1">{#N/A,#N/A,FALSE,"MO (2)"}</definedName>
    <definedName name="Y" localSheetId="9" hidden="1">{#N/A,#N/A,FALSE,"MO (2)"}</definedName>
    <definedName name="Y" localSheetId="0" hidden="1">{#N/A,#N/A,FALSE,"MO (2)"}</definedName>
    <definedName name="Y" hidden="1">{#N/A,#N/A,FALSE,"MO (2)"}</definedName>
    <definedName name="z" localSheetId="7" hidden="1">{#N/A,#N/A,FALSE,"MO (2)"}</definedName>
    <definedName name="z" localSheetId="15" hidden="1">{#N/A,#N/A,FALSE,"MO (2)"}</definedName>
    <definedName name="z" localSheetId="16" hidden="1">{#N/A,#N/A,FALSE,"MO (2)"}</definedName>
    <definedName name="z" localSheetId="2" hidden="1">{#N/A,#N/A,FALSE,"MO (2)"}</definedName>
    <definedName name="z" localSheetId="17" hidden="1">{#N/A,#N/A,FALSE,"MO (2)"}</definedName>
    <definedName name="z" localSheetId="12" hidden="1">{#N/A,#N/A,FALSE,"MO (2)"}</definedName>
    <definedName name="z" localSheetId="14" hidden="1">{#N/A,#N/A,FALSE,"MO (2)"}</definedName>
    <definedName name="z" localSheetId="13" hidden="1">{#N/A,#N/A,FALSE,"MO (2)"}</definedName>
    <definedName name="z" localSheetId="10" hidden="1">{#N/A,#N/A,FALSE,"MO (2)"}</definedName>
    <definedName name="z" localSheetId="9" hidden="1">{#N/A,#N/A,FALSE,"MO (2)"}</definedName>
    <definedName name="z" localSheetId="0" hidden="1">{#N/A,#N/A,FALSE,"MO (2)"}</definedName>
    <definedName name="z" hidden="1">{#N/A,#N/A,FALSE,"MO (2)"}</definedName>
    <definedName name="zaza" localSheetId="7" hidden="1">{#N/A,#N/A,FALSE,"MO (2)"}</definedName>
    <definedName name="zaza" localSheetId="15" hidden="1">{#N/A,#N/A,FALSE,"MO (2)"}</definedName>
    <definedName name="zaza" localSheetId="16" hidden="1">{#N/A,#N/A,FALSE,"MO (2)"}</definedName>
    <definedName name="zaza" localSheetId="2" hidden="1">{#N/A,#N/A,FALSE,"MO (2)"}</definedName>
    <definedName name="zaza" localSheetId="17" hidden="1">{#N/A,#N/A,FALSE,"MO (2)"}</definedName>
    <definedName name="zaza" localSheetId="12" hidden="1">{#N/A,#N/A,FALSE,"MO (2)"}</definedName>
    <definedName name="zaza" localSheetId="14" hidden="1">{#N/A,#N/A,FALSE,"MO (2)"}</definedName>
    <definedName name="zaza" localSheetId="13" hidden="1">{#N/A,#N/A,FALSE,"MO (2)"}</definedName>
    <definedName name="zaza" localSheetId="10" hidden="1">{#N/A,#N/A,FALSE,"MO (2)"}</definedName>
    <definedName name="zaza" localSheetId="9" hidden="1">{#N/A,#N/A,FALSE,"MO (2)"}</definedName>
    <definedName name="zaza" localSheetId="0" hidden="1">{#N/A,#N/A,FALSE,"MO (2)"}</definedName>
    <definedName name="zaza" hidden="1">{#N/A,#N/A,FALSE,"MO (2)"}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23" l="1"/>
  <c r="F62" i="17" l="1"/>
  <c r="F10" i="17"/>
  <c r="F11" i="17"/>
  <c r="F12" i="17"/>
  <c r="F13" i="17"/>
  <c r="F14" i="17"/>
  <c r="F15" i="17"/>
  <c r="F18" i="17"/>
  <c r="F20" i="17"/>
  <c r="F21" i="17"/>
  <c r="F24" i="17"/>
  <c r="F25" i="17"/>
  <c r="F26" i="17"/>
  <c r="F27" i="17"/>
  <c r="F28" i="17"/>
  <c r="F31" i="17"/>
  <c r="F33" i="17"/>
  <c r="F37" i="17"/>
  <c r="F38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7" i="17"/>
  <c r="F58" i="17"/>
  <c r="F63" i="17"/>
  <c r="F65" i="17"/>
  <c r="F67" i="17"/>
  <c r="F69" i="17"/>
  <c r="F70" i="17"/>
  <c r="F71" i="17"/>
  <c r="F75" i="17"/>
  <c r="F76" i="17"/>
  <c r="F79" i="17"/>
  <c r="F83" i="17"/>
  <c r="F84" i="17"/>
  <c r="F85" i="17"/>
  <c r="F86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8" i="17"/>
  <c r="F109" i="17"/>
  <c r="F110" i="17"/>
  <c r="F111" i="17"/>
  <c r="F112" i="17"/>
  <c r="F113" i="17"/>
  <c r="E26" i="17"/>
  <c r="C26" i="17"/>
  <c r="F2747" i="1"/>
  <c r="I2747" i="1" s="1"/>
  <c r="F2746" i="1"/>
  <c r="I2746" i="1" s="1"/>
  <c r="F2745" i="1"/>
  <c r="I2745" i="1" s="1"/>
  <c r="I2744" i="1"/>
  <c r="F2743" i="1"/>
  <c r="I2743" i="1" s="1"/>
  <c r="F2736" i="1"/>
  <c r="I2736" i="1" s="1"/>
  <c r="F2735" i="1"/>
  <c r="I2735" i="1" s="1"/>
  <c r="G2732" i="1"/>
  <c r="F2732" i="1"/>
  <c r="G2731" i="1"/>
  <c r="F2731" i="1"/>
  <c r="I2731" i="1" s="1"/>
  <c r="D2727" i="1"/>
  <c r="D32" i="22"/>
  <c r="F2699" i="1"/>
  <c r="C80" i="17"/>
  <c r="E80" i="17"/>
  <c r="E20" i="17"/>
  <c r="C20" i="17"/>
  <c r="E62" i="17"/>
  <c r="E10" i="17"/>
  <c r="C7" i="17"/>
  <c r="C8" i="17"/>
  <c r="C9" i="17"/>
  <c r="C11" i="17"/>
  <c r="C12" i="17"/>
  <c r="C13" i="17"/>
  <c r="C14" i="17"/>
  <c r="C15" i="17"/>
  <c r="C16" i="17"/>
  <c r="C17" i="17"/>
  <c r="C19" i="17"/>
  <c r="C18" i="17"/>
  <c r="C21" i="17"/>
  <c r="C22" i="17"/>
  <c r="C23" i="17"/>
  <c r="C24" i="17"/>
  <c r="C25" i="17"/>
  <c r="C29" i="17"/>
  <c r="C27" i="17"/>
  <c r="C28" i="17"/>
  <c r="C30" i="17"/>
  <c r="C31" i="17"/>
  <c r="C32" i="17"/>
  <c r="C33" i="17"/>
  <c r="C34" i="17"/>
  <c r="C35" i="17"/>
  <c r="C36" i="17"/>
  <c r="C39" i="17"/>
  <c r="C40" i="17"/>
  <c r="C37" i="17"/>
  <c r="C38" i="17"/>
  <c r="C41" i="17"/>
  <c r="C42" i="17"/>
  <c r="C43" i="17"/>
  <c r="C44" i="17"/>
  <c r="C48" i="17"/>
  <c r="C45" i="17"/>
  <c r="C46" i="17"/>
  <c r="C47" i="17"/>
  <c r="C51" i="17"/>
  <c r="C50" i="17"/>
  <c r="C53" i="17"/>
  <c r="C49" i="17"/>
  <c r="C52" i="17"/>
  <c r="C55" i="17"/>
  <c r="C54" i="17"/>
  <c r="C59" i="17"/>
  <c r="C56" i="17"/>
  <c r="C57" i="17"/>
  <c r="C58" i="17"/>
  <c r="C60" i="17"/>
  <c r="C61" i="17"/>
  <c r="C63" i="17"/>
  <c r="C64" i="17"/>
  <c r="C65" i="17"/>
  <c r="C66" i="17"/>
  <c r="C67" i="17"/>
  <c r="C68" i="17"/>
  <c r="C72" i="17"/>
  <c r="C73" i="17"/>
  <c r="C69" i="17"/>
  <c r="C70" i="17"/>
  <c r="C71" i="17"/>
  <c r="C74" i="17"/>
  <c r="C75" i="17"/>
  <c r="C77" i="17"/>
  <c r="C76" i="17"/>
  <c r="C79" i="17"/>
  <c r="C81" i="17"/>
  <c r="C78" i="17"/>
  <c r="C82" i="17"/>
  <c r="C83" i="17"/>
  <c r="C84" i="17"/>
  <c r="C85" i="17"/>
  <c r="C86" i="17"/>
  <c r="C88" i="17"/>
  <c r="C87" i="17"/>
  <c r="C89" i="17"/>
  <c r="C90" i="17"/>
  <c r="C91" i="17"/>
  <c r="C95" i="17"/>
  <c r="C92" i="17"/>
  <c r="C93" i="17"/>
  <c r="C94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E8" i="17"/>
  <c r="E9" i="17"/>
  <c r="E11" i="17"/>
  <c r="E12" i="17"/>
  <c r="E13" i="17"/>
  <c r="E14" i="17"/>
  <c r="E15" i="17"/>
  <c r="E21" i="17"/>
  <c r="E24" i="17"/>
  <c r="E25" i="17"/>
  <c r="E28" i="17"/>
  <c r="E30" i="17"/>
  <c r="E29" i="17"/>
  <c r="E19" i="17"/>
  <c r="E34" i="17"/>
  <c r="E41" i="17"/>
  <c r="E42" i="17"/>
  <c r="E43" i="17"/>
  <c r="E44" i="17"/>
  <c r="E39" i="17"/>
  <c r="E40" i="17"/>
  <c r="E32" i="17"/>
  <c r="E46" i="17"/>
  <c r="E47" i="17"/>
  <c r="E51" i="17"/>
  <c r="E50" i="17"/>
  <c r="E35" i="17"/>
  <c r="E60" i="17"/>
  <c r="E55" i="17"/>
  <c r="E48" i="17"/>
  <c r="E61" i="17"/>
  <c r="E53" i="17"/>
  <c r="E63" i="17"/>
  <c r="E65" i="17"/>
  <c r="E72" i="17"/>
  <c r="E73" i="17"/>
  <c r="E70" i="17"/>
  <c r="E71" i="17"/>
  <c r="E74" i="17"/>
  <c r="E75" i="17"/>
  <c r="E77" i="17"/>
  <c r="E76" i="17"/>
  <c r="E79" i="17"/>
  <c r="E81" i="17"/>
  <c r="E78" i="17"/>
  <c r="E83" i="17"/>
  <c r="E59" i="17"/>
  <c r="E82" i="17"/>
  <c r="E88" i="17"/>
  <c r="E87" i="17"/>
  <c r="E90" i="17"/>
  <c r="E91" i="17"/>
  <c r="E95" i="17"/>
  <c r="E92" i="17"/>
  <c r="E94" i="17"/>
  <c r="E97" i="17"/>
  <c r="E56" i="17"/>
  <c r="E104" i="17"/>
  <c r="E107" i="17"/>
  <c r="E17" i="17"/>
  <c r="E64" i="17"/>
  <c r="E52" i="17"/>
  <c r="E57" i="17"/>
  <c r="E68" i="17"/>
  <c r="E37" i="17"/>
  <c r="E67" i="17"/>
  <c r="E31" i="17"/>
  <c r="E38" i="17"/>
  <c r="E84" i="17"/>
  <c r="E98" i="17"/>
  <c r="E18" i="17"/>
  <c r="E27" i="17"/>
  <c r="E85" i="17"/>
  <c r="E108" i="17"/>
  <c r="E109" i="17"/>
  <c r="E99" i="17"/>
  <c r="E105" i="17"/>
  <c r="E101" i="17"/>
  <c r="E106" i="17"/>
  <c r="E69" i="17"/>
  <c r="E103" i="17"/>
  <c r="E45" i="17"/>
  <c r="E49" i="17"/>
  <c r="E100" i="17"/>
  <c r="E102" i="17"/>
  <c r="E113" i="17"/>
  <c r="E58" i="17"/>
  <c r="E112" i="17"/>
  <c r="E111" i="17"/>
  <c r="E89" i="17"/>
  <c r="E86" i="17"/>
  <c r="E93" i="17"/>
  <c r="E110" i="17"/>
  <c r="E96" i="17"/>
  <c r="E33" i="17"/>
  <c r="E66" i="17"/>
  <c r="E22" i="17"/>
  <c r="E16" i="17"/>
  <c r="E54" i="17"/>
  <c r="E23" i="17"/>
  <c r="E36" i="17"/>
  <c r="G133" i="4"/>
  <c r="F68" i="17" s="1"/>
  <c r="G132" i="4"/>
  <c r="I2716" i="1"/>
  <c r="I2718" i="1" s="1"/>
  <c r="I2681" i="1"/>
  <c r="I2680" i="1"/>
  <c r="I2722" i="1"/>
  <c r="F2710" i="1"/>
  <c r="I2710" i="1" s="1"/>
  <c r="I2709" i="1"/>
  <c r="F2702" i="1"/>
  <c r="I2702" i="1" s="1"/>
  <c r="I2703" i="1" s="1"/>
  <c r="G2699" i="1"/>
  <c r="G2698" i="1"/>
  <c r="F2698" i="1"/>
  <c r="G2697" i="1"/>
  <c r="F2697" i="1"/>
  <c r="D2693" i="1"/>
  <c r="G98" i="4"/>
  <c r="F64" i="17" s="1"/>
  <c r="G100" i="4"/>
  <c r="G24" i="13"/>
  <c r="M16" i="13"/>
  <c r="K16" i="13"/>
  <c r="I16" i="13"/>
  <c r="K15" i="13"/>
  <c r="I15" i="13"/>
  <c r="G15" i="13"/>
  <c r="H17" i="15"/>
  <c r="H16" i="15"/>
  <c r="H15" i="15"/>
  <c r="H14" i="15"/>
  <c r="H13" i="15"/>
  <c r="H12" i="15"/>
  <c r="H11" i="15"/>
  <c r="G10" i="7"/>
  <c r="H10" i="7"/>
  <c r="F10" i="7"/>
  <c r="G44" i="7"/>
  <c r="H44" i="7"/>
  <c r="F44" i="7"/>
  <c r="D27" i="22"/>
  <c r="G19" i="22"/>
  <c r="C9" i="22"/>
  <c r="G9" i="22"/>
  <c r="D10" i="7" s="1"/>
  <c r="I2737" i="1" l="1"/>
  <c r="I2732" i="1"/>
  <c r="I2733" i="1" s="1"/>
  <c r="I2738" i="1" s="1"/>
  <c r="I2739" i="1" s="1"/>
  <c r="I2748" i="1"/>
  <c r="I2698" i="1"/>
  <c r="I2699" i="1"/>
  <c r="I2697" i="1"/>
  <c r="I2711" i="1"/>
  <c r="G14" i="22"/>
  <c r="G181" i="4"/>
  <c r="F16" i="17" s="1"/>
  <c r="G178" i="4"/>
  <c r="F22" i="17" s="1"/>
  <c r="G177" i="4"/>
  <c r="F66" i="17" s="1"/>
  <c r="N70" i="22"/>
  <c r="F70" i="22"/>
  <c r="G70" i="22" s="1"/>
  <c r="N64" i="22"/>
  <c r="F64" i="22"/>
  <c r="G64" i="22" s="1"/>
  <c r="N61" i="22"/>
  <c r="F61" i="22"/>
  <c r="G61" i="22" s="1"/>
  <c r="N73" i="22"/>
  <c r="F73" i="22"/>
  <c r="G73" i="22" s="1"/>
  <c r="N67" i="22"/>
  <c r="F67" i="22"/>
  <c r="G67" i="22" s="1"/>
  <c r="F76" i="22"/>
  <c r="G76" i="22" s="1"/>
  <c r="N76" i="22"/>
  <c r="F79" i="22"/>
  <c r="G79" i="22" s="1"/>
  <c r="N79" i="22"/>
  <c r="F82" i="22"/>
  <c r="G82" i="22" s="1"/>
  <c r="N82" i="22"/>
  <c r="N44" i="22"/>
  <c r="F44" i="22"/>
  <c r="G44" i="22" s="1"/>
  <c r="N47" i="22"/>
  <c r="F47" i="22"/>
  <c r="G47" i="22" s="1"/>
  <c r="F50" i="22"/>
  <c r="G50" i="22" s="1"/>
  <c r="N50" i="22"/>
  <c r="F53" i="22"/>
  <c r="G53" i="22" s="1"/>
  <c r="N53" i="22"/>
  <c r="F56" i="22"/>
  <c r="G56" i="22" s="1"/>
  <c r="N56" i="22"/>
  <c r="F41" i="22"/>
  <c r="G41" i="22" s="1"/>
  <c r="N41" i="22"/>
  <c r="G129" i="4"/>
  <c r="G128" i="4"/>
  <c r="G131" i="4" s="1"/>
  <c r="G191" i="4"/>
  <c r="F36" i="17" s="1"/>
  <c r="I2683" i="1"/>
  <c r="F2674" i="1"/>
  <c r="I2674" i="1" s="1"/>
  <c r="F2673" i="1"/>
  <c r="I2673" i="1" s="1"/>
  <c r="F2672" i="1"/>
  <c r="I2672" i="1" s="1"/>
  <c r="G2661" i="1"/>
  <c r="F2661" i="1"/>
  <c r="G2660" i="1"/>
  <c r="F2660" i="1"/>
  <c r="G2659" i="1"/>
  <c r="F2659" i="1"/>
  <c r="F2665" i="1"/>
  <c r="I2665" i="1" s="1"/>
  <c r="F2664" i="1"/>
  <c r="I2664" i="1" s="1"/>
  <c r="F2632" i="1"/>
  <c r="F2631" i="1"/>
  <c r="I2688" i="1"/>
  <c r="D2655" i="1"/>
  <c r="G188" i="4"/>
  <c r="F74" i="17" s="1"/>
  <c r="G192" i="4"/>
  <c r="F34" i="17" s="1"/>
  <c r="G114" i="4"/>
  <c r="F9" i="17" s="1"/>
  <c r="G112" i="4"/>
  <c r="F7" i="17" s="1"/>
  <c r="G108" i="4"/>
  <c r="G110" i="4" s="1"/>
  <c r="G94" i="4"/>
  <c r="F17" i="17" s="1"/>
  <c r="G120" i="4"/>
  <c r="F61" i="17" s="1"/>
  <c r="G93" i="4"/>
  <c r="F80" i="17" s="1"/>
  <c r="G82" i="4"/>
  <c r="F87" i="17" s="1"/>
  <c r="F8" i="17" l="1"/>
  <c r="I2751" i="1"/>
  <c r="G182" i="4"/>
  <c r="G183" i="4" s="1"/>
  <c r="G179" i="4"/>
  <c r="F54" i="17" s="1"/>
  <c r="G180" i="4"/>
  <c r="F23" i="17" s="1"/>
  <c r="I2700" i="1"/>
  <c r="I2704" i="1" s="1"/>
  <c r="I2705" i="1" s="1"/>
  <c r="I2714" i="1" s="1"/>
  <c r="I2723" i="1" s="1"/>
  <c r="I2659" i="1"/>
  <c r="I2661" i="1"/>
  <c r="I2660" i="1"/>
  <c r="O50" i="22"/>
  <c r="I2675" i="1"/>
  <c r="O56" i="22"/>
  <c r="O70" i="22"/>
  <c r="O79" i="22"/>
  <c r="O61" i="22"/>
  <c r="O64" i="22"/>
  <c r="O73" i="22"/>
  <c r="O67" i="22"/>
  <c r="O82" i="22"/>
  <c r="O76" i="22"/>
  <c r="O53" i="22"/>
  <c r="O44" i="22"/>
  <c r="O47" i="22"/>
  <c r="O41" i="22"/>
  <c r="G130" i="4"/>
  <c r="G111" i="4"/>
  <c r="I2666" i="1"/>
  <c r="L28" i="11"/>
  <c r="F38" i="22"/>
  <c r="G38" i="22" s="1"/>
  <c r="F1271" i="1" s="1"/>
  <c r="N38" i="22"/>
  <c r="I2650" i="1"/>
  <c r="C2649" i="1"/>
  <c r="I2645" i="1"/>
  <c r="I2646" i="1" s="1"/>
  <c r="I2639" i="1"/>
  <c r="I2640" i="1" s="1"/>
  <c r="I2632" i="1"/>
  <c r="I2631" i="1"/>
  <c r="I2628" i="1"/>
  <c r="I2629" i="1" s="1"/>
  <c r="D2624" i="1"/>
  <c r="I2662" i="1" l="1"/>
  <c r="I2667" i="1" s="1"/>
  <c r="I2668" i="1" s="1"/>
  <c r="I2678" i="1" s="1"/>
  <c r="I2689" i="1" s="1"/>
  <c r="O38" i="22"/>
  <c r="I2633" i="1"/>
  <c r="I2634" i="1" s="1"/>
  <c r="I2635" i="1" s="1"/>
  <c r="I2643" i="1" s="1"/>
  <c r="I2651" i="1" s="1"/>
  <c r="G89" i="4" l="1"/>
  <c r="G35" i="4"/>
  <c r="F29" i="12"/>
  <c r="G29" i="12"/>
  <c r="F30" i="12"/>
  <c r="G30" i="12"/>
  <c r="F31" i="12"/>
  <c r="G31" i="12"/>
  <c r="F32" i="12"/>
  <c r="G32" i="12"/>
  <c r="F33" i="12"/>
  <c r="G33" i="12"/>
  <c r="F34" i="12"/>
  <c r="G34" i="12"/>
  <c r="G28" i="12"/>
  <c r="F28" i="12"/>
  <c r="F19" i="12"/>
  <c r="G19" i="12"/>
  <c r="F20" i="12"/>
  <c r="G20" i="12"/>
  <c r="F21" i="12"/>
  <c r="G21" i="12"/>
  <c r="F22" i="12"/>
  <c r="G22" i="12"/>
  <c r="F23" i="12"/>
  <c r="G23" i="12"/>
  <c r="F24" i="12"/>
  <c r="G24" i="12"/>
  <c r="F25" i="12"/>
  <c r="G25" i="12"/>
  <c r="F26" i="12"/>
  <c r="G26" i="12"/>
  <c r="L28" i="12"/>
  <c r="M28" i="12"/>
  <c r="L29" i="12"/>
  <c r="M29" i="12"/>
  <c r="L30" i="12"/>
  <c r="M30" i="12"/>
  <c r="L31" i="12"/>
  <c r="M31" i="12"/>
  <c r="L32" i="12"/>
  <c r="M32" i="12"/>
  <c r="H30" i="12" l="1"/>
  <c r="I30" i="12" s="1"/>
  <c r="H28" i="12"/>
  <c r="H29" i="12"/>
  <c r="I29" i="12" s="1"/>
  <c r="H31" i="12"/>
  <c r="I31" i="12" s="1"/>
  <c r="N31" i="12" s="1"/>
  <c r="H32" i="12"/>
  <c r="I28" i="12"/>
  <c r="N28" i="12" s="1"/>
  <c r="N29" i="12" l="1"/>
  <c r="N30" i="12"/>
  <c r="I32" i="12"/>
  <c r="N32" i="12" s="1"/>
  <c r="E16" i="5" l="1"/>
  <c r="G32" i="22"/>
  <c r="G27" i="22"/>
  <c r="G13" i="22"/>
  <c r="E35" i="22"/>
  <c r="E31" i="22"/>
  <c r="E26" i="22"/>
  <c r="E22" i="22"/>
  <c r="E18" i="22"/>
  <c r="F18" i="12"/>
  <c r="F12" i="12"/>
  <c r="F13" i="12"/>
  <c r="F14" i="12"/>
  <c r="F15" i="12"/>
  <c r="F16" i="12"/>
  <c r="F11" i="12"/>
  <c r="G18" i="12"/>
  <c r="G12" i="12"/>
  <c r="G13" i="12"/>
  <c r="G14" i="12"/>
  <c r="G15" i="12"/>
  <c r="G16" i="12"/>
  <c r="G11" i="12"/>
  <c r="G102" i="4"/>
  <c r="G101" i="4"/>
  <c r="G88" i="4"/>
  <c r="G77" i="4"/>
  <c r="G76" i="4"/>
  <c r="G52" i="4"/>
  <c r="G51" i="4"/>
  <c r="G34" i="4"/>
  <c r="G33" i="4"/>
  <c r="F78" i="17" s="1"/>
  <c r="F81" i="17" l="1"/>
  <c r="F30" i="17"/>
  <c r="G63" i="4"/>
  <c r="G64" i="4"/>
  <c r="F383" i="1"/>
  <c r="I383" i="1" s="1"/>
  <c r="H35" i="7" l="1"/>
  <c r="G35" i="7"/>
  <c r="F35" i="7"/>
  <c r="H33" i="7"/>
  <c r="G33" i="7"/>
  <c r="F33" i="7"/>
  <c r="F9" i="7"/>
  <c r="H8" i="7"/>
  <c r="G8" i="7"/>
  <c r="F8" i="7"/>
  <c r="E2595" i="1" l="1"/>
  <c r="E2596" i="1"/>
  <c r="E2597" i="1"/>
  <c r="E2598" i="1"/>
  <c r="E2594" i="1"/>
  <c r="G2594" i="1"/>
  <c r="F2594" i="1"/>
  <c r="B2594" i="1"/>
  <c r="G2595" i="1"/>
  <c r="F2595" i="1"/>
  <c r="B2595" i="1"/>
  <c r="G2596" i="1"/>
  <c r="F2596" i="1"/>
  <c r="B2596" i="1"/>
  <c r="G2597" i="1"/>
  <c r="F2597" i="1"/>
  <c r="B2597" i="1"/>
  <c r="I2615" i="1"/>
  <c r="I2616" i="1" s="1"/>
  <c r="I2612" i="1"/>
  <c r="I2608" i="1"/>
  <c r="I2609" i="1" s="1"/>
  <c r="F2601" i="1"/>
  <c r="I2601" i="1" s="1"/>
  <c r="I2602" i="1" s="1"/>
  <c r="B2601" i="1"/>
  <c r="G2598" i="1"/>
  <c r="F2598" i="1"/>
  <c r="B2598" i="1"/>
  <c r="C2591" i="1"/>
  <c r="D2590" i="1"/>
  <c r="F2572" i="1"/>
  <c r="I2572" i="1" s="1"/>
  <c r="D2572" i="1"/>
  <c r="B2572" i="1"/>
  <c r="I2576" i="1"/>
  <c r="I2577" i="1" s="1"/>
  <c r="F2573" i="1"/>
  <c r="I2573" i="1" s="1"/>
  <c r="D2573" i="1"/>
  <c r="B2573" i="1"/>
  <c r="F2565" i="1"/>
  <c r="I2565" i="1" s="1"/>
  <c r="B2565" i="1"/>
  <c r="F2564" i="1"/>
  <c r="I2564" i="1" s="1"/>
  <c r="B2564" i="1"/>
  <c r="I2562" i="1"/>
  <c r="C2558" i="1"/>
  <c r="D2557" i="1"/>
  <c r="F2541" i="1"/>
  <c r="I2541" i="1" s="1"/>
  <c r="I2542" i="1" s="1"/>
  <c r="D2541" i="1"/>
  <c r="B2541" i="1"/>
  <c r="F2534" i="1"/>
  <c r="I2534" i="1" s="1"/>
  <c r="I2535" i="1" s="1"/>
  <c r="I2532" i="1"/>
  <c r="C2529" i="1"/>
  <c r="D2528" i="1"/>
  <c r="F2504" i="1"/>
  <c r="I2504" i="1" s="1"/>
  <c r="B2504" i="1"/>
  <c r="I2515" i="1"/>
  <c r="I2516" i="1" s="1"/>
  <c r="F2512" i="1"/>
  <c r="I2512" i="1" s="1"/>
  <c r="I2513" i="1" s="1"/>
  <c r="D2512" i="1"/>
  <c r="B2512" i="1"/>
  <c r="F2505" i="1"/>
  <c r="I2505" i="1" s="1"/>
  <c r="B2505" i="1"/>
  <c r="I2502" i="1"/>
  <c r="C2498" i="1"/>
  <c r="D2497" i="1"/>
  <c r="I2484" i="1"/>
  <c r="I2485" i="1" s="1"/>
  <c r="D2481" i="1"/>
  <c r="B2481" i="1"/>
  <c r="F2474" i="1"/>
  <c r="I2474" i="1" s="1"/>
  <c r="I2475" i="1" s="1"/>
  <c r="B2474" i="1"/>
  <c r="I2472" i="1"/>
  <c r="C2468" i="1"/>
  <c r="D2467" i="1"/>
  <c r="I2458" i="1"/>
  <c r="I2459" i="1" s="1"/>
  <c r="I2455" i="1"/>
  <c r="I2451" i="1"/>
  <c r="I2452" i="1" s="1"/>
  <c r="F2444" i="1"/>
  <c r="I2444" i="1" s="1"/>
  <c r="I2445" i="1" s="1"/>
  <c r="B2444" i="1"/>
  <c r="G2441" i="1"/>
  <c r="F2441" i="1"/>
  <c r="B2441" i="1"/>
  <c r="C2438" i="1"/>
  <c r="D2437" i="1"/>
  <c r="I2428" i="1"/>
  <c r="I2429" i="1" s="1"/>
  <c r="I2425" i="1"/>
  <c r="I2421" i="1"/>
  <c r="I2422" i="1" s="1"/>
  <c r="F2414" i="1"/>
  <c r="I2414" i="1" s="1"/>
  <c r="I2415" i="1" s="1"/>
  <c r="B2414" i="1"/>
  <c r="G2411" i="1"/>
  <c r="F2411" i="1"/>
  <c r="B2411" i="1"/>
  <c r="C2408" i="1"/>
  <c r="D2407" i="1"/>
  <c r="I2398" i="1"/>
  <c r="I2399" i="1" s="1"/>
  <c r="I2395" i="1"/>
  <c r="I2391" i="1"/>
  <c r="I2392" i="1" s="1"/>
  <c r="F2384" i="1"/>
  <c r="I2384" i="1" s="1"/>
  <c r="I2385" i="1" s="1"/>
  <c r="B2384" i="1"/>
  <c r="G2381" i="1"/>
  <c r="F2381" i="1"/>
  <c r="B2381" i="1"/>
  <c r="C2378" i="1"/>
  <c r="D2377" i="1"/>
  <c r="F2353" i="1"/>
  <c r="I2353" i="1" s="1"/>
  <c r="B2353" i="1"/>
  <c r="I2364" i="1"/>
  <c r="I2365" i="1" s="1"/>
  <c r="F2361" i="1"/>
  <c r="I2361" i="1" s="1"/>
  <c r="I2362" i="1" s="1"/>
  <c r="D2361" i="1"/>
  <c r="B2361" i="1"/>
  <c r="F2354" i="1"/>
  <c r="I2354" i="1" s="1"/>
  <c r="B2354" i="1"/>
  <c r="I2351" i="1"/>
  <c r="C2347" i="1"/>
  <c r="D2346" i="1"/>
  <c r="I2329" i="1"/>
  <c r="G2317" i="1"/>
  <c r="F2317" i="1"/>
  <c r="B2317" i="1"/>
  <c r="G2318" i="1"/>
  <c r="F2318" i="1"/>
  <c r="B2318" i="1"/>
  <c r="I2334" i="1"/>
  <c r="F2330" i="1"/>
  <c r="I2330" i="1" s="1"/>
  <c r="D2330" i="1"/>
  <c r="B2330" i="1"/>
  <c r="F2322" i="1"/>
  <c r="I2322" i="1" s="1"/>
  <c r="I2323" i="1" s="1"/>
  <c r="B2322" i="1"/>
  <c r="G2319" i="1"/>
  <c r="F2319" i="1"/>
  <c r="B2319" i="1"/>
  <c r="C2314" i="1"/>
  <c r="D2313" i="1"/>
  <c r="B2304" i="1"/>
  <c r="I2300" i="1"/>
  <c r="I2301" i="1" s="1"/>
  <c r="F2297" i="1"/>
  <c r="I2297" i="1" s="1"/>
  <c r="I2298" i="1" s="1"/>
  <c r="D2297" i="1"/>
  <c r="B2297" i="1"/>
  <c r="F2290" i="1"/>
  <c r="I2290" i="1" s="1"/>
  <c r="I2291" i="1" s="1"/>
  <c r="B2290" i="1"/>
  <c r="I2288" i="1"/>
  <c r="C2284" i="1"/>
  <c r="D2283" i="1"/>
  <c r="G2256" i="1"/>
  <c r="F2256" i="1"/>
  <c r="B2256" i="1"/>
  <c r="I2271" i="1"/>
  <c r="I2267" i="1"/>
  <c r="I2268" i="1" s="1"/>
  <c r="F2260" i="1"/>
  <c r="I2260" i="1" s="1"/>
  <c r="I2261" i="1" s="1"/>
  <c r="B2260" i="1"/>
  <c r="G2257" i="1"/>
  <c r="F2257" i="1"/>
  <c r="B2257" i="1"/>
  <c r="C2253" i="1"/>
  <c r="D2252" i="1"/>
  <c r="D2236" i="1"/>
  <c r="B2236" i="1"/>
  <c r="I2240" i="1"/>
  <c r="F2229" i="1"/>
  <c r="I2229" i="1" s="1"/>
  <c r="B2229" i="1"/>
  <c r="G2226" i="1"/>
  <c r="F2226" i="1"/>
  <c r="B2226" i="1"/>
  <c r="C2223" i="1"/>
  <c r="D2222" i="1"/>
  <c r="F2198" i="1"/>
  <c r="I2198" i="1" s="1"/>
  <c r="B2198" i="1"/>
  <c r="B2199" i="1"/>
  <c r="I2210" i="1"/>
  <c r="I2206" i="1"/>
  <c r="F2199" i="1"/>
  <c r="I2199" i="1" s="1"/>
  <c r="G2195" i="1"/>
  <c r="F2195" i="1"/>
  <c r="B2195" i="1"/>
  <c r="C2192" i="1"/>
  <c r="D2191" i="1"/>
  <c r="B2157" i="1"/>
  <c r="B2156" i="1"/>
  <c r="B2155" i="1"/>
  <c r="I2182" i="1"/>
  <c r="B2182" i="1"/>
  <c r="B2181" i="1"/>
  <c r="B2180" i="1"/>
  <c r="B2179" i="1"/>
  <c r="B2178" i="1"/>
  <c r="D2168" i="1"/>
  <c r="D2169" i="1"/>
  <c r="D2170" i="1"/>
  <c r="D2171" i="1"/>
  <c r="D2167" i="1"/>
  <c r="F2171" i="1"/>
  <c r="I2171" i="1" s="1"/>
  <c r="B2168" i="1"/>
  <c r="B2169" i="1"/>
  <c r="B2170" i="1"/>
  <c r="B2171" i="1"/>
  <c r="B2167" i="1"/>
  <c r="F2156" i="1"/>
  <c r="G2156" i="1"/>
  <c r="F2157" i="1"/>
  <c r="G2157" i="1"/>
  <c r="F2167" i="1"/>
  <c r="I2167" i="1" s="1"/>
  <c r="F2160" i="1"/>
  <c r="I2160" i="1" s="1"/>
  <c r="I2161" i="1" s="1"/>
  <c r="G2155" i="1"/>
  <c r="F2155" i="1"/>
  <c r="C2152" i="1"/>
  <c r="D2151" i="1"/>
  <c r="I2595" i="1" l="1"/>
  <c r="I2597" i="1"/>
  <c r="I2596" i="1"/>
  <c r="I2594" i="1"/>
  <c r="I2598" i="1"/>
  <c r="I2574" i="1"/>
  <c r="I2536" i="1"/>
  <c r="I2537" i="1" s="1"/>
  <c r="I2545" i="1" s="1"/>
  <c r="I2506" i="1"/>
  <c r="I2507" i="1" s="1"/>
  <c r="I2508" i="1" s="1"/>
  <c r="I2517" i="1" s="1"/>
  <c r="I2566" i="1"/>
  <c r="I2567" i="1" s="1"/>
  <c r="I2568" i="1" s="1"/>
  <c r="I2476" i="1"/>
  <c r="I2477" i="1" s="1"/>
  <c r="I2441" i="1"/>
  <c r="I2442" i="1" s="1"/>
  <c r="I2446" i="1" s="1"/>
  <c r="I2447" i="1" s="1"/>
  <c r="I2456" i="1" s="1"/>
  <c r="I2463" i="1" s="1"/>
  <c r="I2411" i="1"/>
  <c r="I2412" i="1" s="1"/>
  <c r="I2416" i="1" s="1"/>
  <c r="I2417" i="1" s="1"/>
  <c r="I2426" i="1" s="1"/>
  <c r="I2433" i="1" s="1"/>
  <c r="I2381" i="1"/>
  <c r="I2382" i="1" s="1"/>
  <c r="I2386" i="1" s="1"/>
  <c r="I2387" i="1" s="1"/>
  <c r="I2396" i="1" s="1"/>
  <c r="I2403" i="1" s="1"/>
  <c r="I2355" i="1"/>
  <c r="I2356" i="1" s="1"/>
  <c r="I2357" i="1" s="1"/>
  <c r="I2366" i="1" s="1"/>
  <c r="I2318" i="1"/>
  <c r="I2331" i="1"/>
  <c r="I2317" i="1"/>
  <c r="I2256" i="1"/>
  <c r="I2319" i="1"/>
  <c r="I2292" i="1"/>
  <c r="I2293" i="1" s="1"/>
  <c r="I2302" i="1" s="1"/>
  <c r="I2257" i="1"/>
  <c r="I2226" i="1"/>
  <c r="I2227" i="1" s="1"/>
  <c r="I2230" i="1"/>
  <c r="I2195" i="1"/>
  <c r="I2196" i="1" s="1"/>
  <c r="I2200" i="1"/>
  <c r="I2207" i="1"/>
  <c r="I2156" i="1"/>
  <c r="I2157" i="1"/>
  <c r="I2155" i="1"/>
  <c r="D36" i="7"/>
  <c r="D35" i="7"/>
  <c r="F2169" i="1" s="1"/>
  <c r="I2169" i="1" s="1"/>
  <c r="G15" i="22"/>
  <c r="D8" i="7"/>
  <c r="F1965" i="1"/>
  <c r="I1965" i="1" s="1"/>
  <c r="F1184" i="1"/>
  <c r="G1184" i="1"/>
  <c r="F1185" i="1"/>
  <c r="G1185" i="1"/>
  <c r="F1186" i="1"/>
  <c r="G1186" i="1"/>
  <c r="F1187" i="1"/>
  <c r="G1187" i="1"/>
  <c r="I1164" i="1"/>
  <c r="I1163" i="1"/>
  <c r="F1045" i="1"/>
  <c r="I1045" i="1" s="1"/>
  <c r="F1046" i="1"/>
  <c r="I1046" i="1" s="1"/>
  <c r="F1047" i="1"/>
  <c r="I1047" i="1" s="1"/>
  <c r="F750" i="1"/>
  <c r="I750" i="1" s="1"/>
  <c r="F699" i="1"/>
  <c r="I699" i="1" s="1"/>
  <c r="I628" i="1"/>
  <c r="I629" i="1"/>
  <c r="I588" i="1"/>
  <c r="I589" i="1"/>
  <c r="F381" i="1"/>
  <c r="I381" i="1" s="1"/>
  <c r="F2170" i="1" l="1"/>
  <c r="I2170" i="1" s="1"/>
  <c r="F2236" i="1"/>
  <c r="I2236" i="1" s="1"/>
  <c r="I2237" i="1" s="1"/>
  <c r="I2599" i="1"/>
  <c r="I2603" i="1" s="1"/>
  <c r="I2604" i="1" s="1"/>
  <c r="I2613" i="1" s="1"/>
  <c r="I2620" i="1" s="1"/>
  <c r="I2578" i="1"/>
  <c r="D2408" i="1"/>
  <c r="D2438" i="1"/>
  <c r="D2378" i="1"/>
  <c r="I2320" i="1"/>
  <c r="I2324" i="1" s="1"/>
  <c r="I2325" i="1" s="1"/>
  <c r="I2335" i="1" s="1"/>
  <c r="I2258" i="1"/>
  <c r="I2262" i="1" s="1"/>
  <c r="I2263" i="1" s="1"/>
  <c r="I2272" i="1" s="1"/>
  <c r="I2231" i="1"/>
  <c r="I2232" i="1" s="1"/>
  <c r="I2201" i="1"/>
  <c r="I2202" i="1" s="1"/>
  <c r="I2211" i="1" s="1"/>
  <c r="I2158" i="1"/>
  <c r="I2162" i="1" s="1"/>
  <c r="I2163" i="1" s="1"/>
  <c r="G23" i="22"/>
  <c r="D33" i="7" s="1"/>
  <c r="I1185" i="1"/>
  <c r="I1186" i="1"/>
  <c r="I1184" i="1"/>
  <c r="I1187" i="1"/>
  <c r="J35" i="22"/>
  <c r="I35" i="22"/>
  <c r="F35" i="22"/>
  <c r="G35" i="22" s="1"/>
  <c r="D44" i="7" s="1"/>
  <c r="F2481" i="1" s="1"/>
  <c r="I2481" i="1" s="1"/>
  <c r="I2482" i="1" s="1"/>
  <c r="I2486" i="1" s="1"/>
  <c r="J31" i="22"/>
  <c r="I31" i="22"/>
  <c r="F31" i="22"/>
  <c r="G31" i="22" s="1"/>
  <c r="J26" i="22"/>
  <c r="I26" i="22"/>
  <c r="F26" i="22"/>
  <c r="G26" i="22" s="1"/>
  <c r="J22" i="22"/>
  <c r="I22" i="22"/>
  <c r="F22" i="22"/>
  <c r="G22" i="22" s="1"/>
  <c r="J18" i="22"/>
  <c r="I18" i="22"/>
  <c r="G9" i="7" s="1"/>
  <c r="F18" i="22"/>
  <c r="G18" i="22" s="1"/>
  <c r="D9" i="7" s="1"/>
  <c r="J12" i="22"/>
  <c r="I12" i="22"/>
  <c r="G12" i="22"/>
  <c r="I2241" i="1" l="1"/>
  <c r="F2168" i="1"/>
  <c r="I2168" i="1" s="1"/>
  <c r="I2172" i="1" s="1"/>
  <c r="D2591" i="1"/>
  <c r="H9" i="7" l="1"/>
  <c r="F1947" i="1" l="1"/>
  <c r="F1948" i="1"/>
  <c r="M26" i="12"/>
  <c r="L26" i="12"/>
  <c r="D26" i="12"/>
  <c r="F1923" i="1" l="1"/>
  <c r="I1923" i="1" s="1"/>
  <c r="D13" i="18" l="1"/>
  <c r="D29" i="18"/>
  <c r="D35" i="18" s="1"/>
  <c r="F51" i="14"/>
  <c r="F2131" i="1" l="1"/>
  <c r="I2131" i="1" s="1"/>
  <c r="I2132" i="1" s="1"/>
  <c r="I2128" i="1"/>
  <c r="I2129" i="1" s="1"/>
  <c r="C2125" i="1"/>
  <c r="D2124" i="1"/>
  <c r="F2107" i="1"/>
  <c r="I2107" i="1" s="1"/>
  <c r="F2108" i="1"/>
  <c r="I2108" i="1" s="1"/>
  <c r="F2109" i="1"/>
  <c r="I2109" i="1" s="1"/>
  <c r="F2100" i="1"/>
  <c r="I2100" i="1" s="1"/>
  <c r="I2101" i="1" s="1"/>
  <c r="G2097" i="1"/>
  <c r="F2097" i="1"/>
  <c r="C2094" i="1"/>
  <c r="D2093" i="1"/>
  <c r="I2071" i="1"/>
  <c r="I2070" i="1"/>
  <c r="D2066" i="1"/>
  <c r="I2044" i="1"/>
  <c r="I2043" i="1"/>
  <c r="D2039" i="1"/>
  <c r="I2133" i="1" l="1"/>
  <c r="I2134" i="1" s="1"/>
  <c r="I2141" i="1" s="1"/>
  <c r="I2045" i="1"/>
  <c r="I2048" i="1" s="1"/>
  <c r="I2049" i="1" s="1"/>
  <c r="I2056" i="1" s="1"/>
  <c r="I2062" i="1" s="1"/>
  <c r="I2072" i="1"/>
  <c r="I2075" i="1" s="1"/>
  <c r="I2076" i="1" s="1"/>
  <c r="I2083" i="1" s="1"/>
  <c r="I2089" i="1" s="1"/>
  <c r="I2097" i="1"/>
  <c r="I2098" i="1" s="1"/>
  <c r="I2102" i="1" s="1"/>
  <c r="I2103" i="1" s="1"/>
  <c r="I2110" i="1"/>
  <c r="C820" i="1"/>
  <c r="C821" i="1"/>
  <c r="C822" i="1"/>
  <c r="C823" i="1"/>
  <c r="C824" i="1"/>
  <c r="C825" i="1"/>
  <c r="C819" i="1"/>
  <c r="F796" i="1"/>
  <c r="F797" i="1"/>
  <c r="F798" i="1"/>
  <c r="F800" i="1"/>
  <c r="F801" i="1"/>
  <c r="F802" i="1"/>
  <c r="I802" i="1" s="1"/>
  <c r="F803" i="1"/>
  <c r="C669" i="1"/>
  <c r="C670" i="1"/>
  <c r="C668" i="1"/>
  <c r="I1066" i="1"/>
  <c r="C1064" i="1"/>
  <c r="C1065" i="1"/>
  <c r="I1051" i="1"/>
  <c r="I1052" i="1" s="1"/>
  <c r="F1048" i="1"/>
  <c r="I1048" i="1" s="1"/>
  <c r="F1044" i="1"/>
  <c r="F1085" i="1"/>
  <c r="F415" i="1"/>
  <c r="G415" i="1"/>
  <c r="F213" i="1"/>
  <c r="G213" i="1"/>
  <c r="I415" i="1" l="1"/>
  <c r="I213" i="1"/>
  <c r="F2019" i="1"/>
  <c r="I2019" i="1" s="1"/>
  <c r="I2020" i="1" s="1"/>
  <c r="G2016" i="1"/>
  <c r="F2016" i="1"/>
  <c r="C2013" i="1"/>
  <c r="D2012" i="1"/>
  <c r="F1992" i="1"/>
  <c r="I1992" i="1" s="1"/>
  <c r="I1993" i="1" s="1"/>
  <c r="G1989" i="1"/>
  <c r="F1989" i="1"/>
  <c r="C1986" i="1"/>
  <c r="D1985" i="1"/>
  <c r="F1966" i="1"/>
  <c r="I1966" i="1" s="1"/>
  <c r="F1956" i="1"/>
  <c r="I1956" i="1" s="1"/>
  <c r="I1957" i="1" s="1"/>
  <c r="G1953" i="1"/>
  <c r="F1953" i="1"/>
  <c r="G1952" i="1"/>
  <c r="F1952" i="1"/>
  <c r="G1951" i="1"/>
  <c r="F1951" i="1"/>
  <c r="G1950" i="1"/>
  <c r="F1950" i="1"/>
  <c r="G1949" i="1"/>
  <c r="F1949" i="1"/>
  <c r="G1948" i="1"/>
  <c r="G1947" i="1"/>
  <c r="C1944" i="1"/>
  <c r="D1943" i="1"/>
  <c r="F1914" i="1"/>
  <c r="I1914" i="1" s="1"/>
  <c r="I1915" i="1" s="1"/>
  <c r="G1911" i="1"/>
  <c r="F1911" i="1"/>
  <c r="G1910" i="1"/>
  <c r="F1910" i="1"/>
  <c r="G1909" i="1"/>
  <c r="F1909" i="1"/>
  <c r="G1908" i="1"/>
  <c r="F1908" i="1"/>
  <c r="G1907" i="1"/>
  <c r="F1907" i="1"/>
  <c r="G1906" i="1"/>
  <c r="F1906" i="1"/>
  <c r="C1903" i="1"/>
  <c r="D1902" i="1"/>
  <c r="I2016" i="1" l="1"/>
  <c r="I2017" i="1" s="1"/>
  <c r="I2021" i="1" s="1"/>
  <c r="I2022" i="1" s="1"/>
  <c r="I1947" i="1"/>
  <c r="I1951" i="1"/>
  <c r="I1948" i="1"/>
  <c r="I1907" i="1"/>
  <c r="I1908" i="1"/>
  <c r="I1910" i="1"/>
  <c r="I1906" i="1"/>
  <c r="I1953" i="1"/>
  <c r="I1950" i="1"/>
  <c r="I1952" i="1"/>
  <c r="I1989" i="1"/>
  <c r="I1990" i="1" s="1"/>
  <c r="I1994" i="1" s="1"/>
  <c r="I1995" i="1" s="1"/>
  <c r="I1911" i="1"/>
  <c r="I1949" i="1"/>
  <c r="I1909" i="1"/>
  <c r="N4" i="12"/>
  <c r="N2" i="12"/>
  <c r="N1" i="12"/>
  <c r="A1" i="16"/>
  <c r="A1" i="24"/>
  <c r="A1" i="20"/>
  <c r="I2023" i="1" l="1"/>
  <c r="I2029" i="1" s="1"/>
  <c r="I2035" i="1" s="1"/>
  <c r="I1954" i="1"/>
  <c r="I1958" i="1" s="1"/>
  <c r="I1959" i="1" s="1"/>
  <c r="I1912" i="1"/>
  <c r="I1916" i="1" s="1"/>
  <c r="I1917" i="1" s="1"/>
  <c r="A1" i="15"/>
  <c r="A1" i="14"/>
  <c r="F3" i="17"/>
  <c r="F2" i="17"/>
  <c r="F1" i="17"/>
  <c r="D2013" i="1" l="1"/>
  <c r="E7" i="17" l="1"/>
  <c r="M33" i="12" l="1"/>
  <c r="L33" i="12"/>
  <c r="F1882" i="1" l="1"/>
  <c r="F1881" i="1"/>
  <c r="F1852" i="1"/>
  <c r="F1851" i="1"/>
  <c r="F1823" i="1"/>
  <c r="F1822" i="1"/>
  <c r="G1878" i="1"/>
  <c r="F1878" i="1"/>
  <c r="G1848" i="1"/>
  <c r="F1848" i="1"/>
  <c r="G1847" i="1"/>
  <c r="F1847" i="1"/>
  <c r="G1818" i="1"/>
  <c r="F1818" i="1"/>
  <c r="F1794" i="1" l="1"/>
  <c r="I1794" i="1" s="1"/>
  <c r="F1793" i="1"/>
  <c r="I1793" i="1" s="1"/>
  <c r="G1789" i="1"/>
  <c r="F1789" i="1"/>
  <c r="I1882" i="1"/>
  <c r="I1881" i="1"/>
  <c r="I1878" i="1"/>
  <c r="D1872" i="1"/>
  <c r="I1852" i="1"/>
  <c r="I1851" i="1"/>
  <c r="I1847" i="1"/>
  <c r="D1843" i="1"/>
  <c r="I1823" i="1"/>
  <c r="I1822" i="1"/>
  <c r="I1819" i="1"/>
  <c r="I1818" i="1"/>
  <c r="D1814" i="1"/>
  <c r="I1790" i="1"/>
  <c r="H1785" i="1"/>
  <c r="D1785" i="1"/>
  <c r="L34" i="12"/>
  <c r="I1820" i="1" l="1"/>
  <c r="I1824" i="1"/>
  <c r="I1789" i="1"/>
  <c r="I1791" i="1" s="1"/>
  <c r="I1848" i="1"/>
  <c r="I1849" i="1" s="1"/>
  <c r="I1883" i="1"/>
  <c r="I1853" i="1"/>
  <c r="I1795" i="1"/>
  <c r="I1825" i="1" l="1"/>
  <c r="I1826" i="1" s="1"/>
  <c r="I1833" i="1" s="1"/>
  <c r="I1839" i="1" s="1"/>
  <c r="I1854" i="1"/>
  <c r="I1855" i="1" s="1"/>
  <c r="I1862" i="1" s="1"/>
  <c r="I1868" i="1" s="1"/>
  <c r="I1796" i="1"/>
  <c r="I1797" i="1" s="1"/>
  <c r="I1804" i="1" s="1"/>
  <c r="I1810" i="1" s="1"/>
  <c r="I24" i="13" l="1"/>
  <c r="K24" i="13" s="1"/>
  <c r="M24" i="13" s="1"/>
  <c r="E43" i="13" s="1"/>
  <c r="G30" i="13"/>
  <c r="I30" i="13" s="1"/>
  <c r="K30" i="13" s="1"/>
  <c r="M30" i="13" s="1"/>
  <c r="G43" i="13" l="1"/>
  <c r="I43" i="13" s="1"/>
  <c r="K43" i="13" s="1"/>
  <c r="M43" i="13" s="1"/>
  <c r="D27" i="24" l="1"/>
  <c r="D23" i="24"/>
  <c r="D20" i="24"/>
  <c r="D17" i="24"/>
  <c r="D18" i="24"/>
  <c r="D11" i="24"/>
  <c r="D25" i="24" l="1"/>
  <c r="F36" i="7" l="1"/>
  <c r="H36" i="7" l="1"/>
  <c r="G36" i="7"/>
  <c r="H74" i="15" l="1"/>
  <c r="H73" i="15"/>
  <c r="C1343" i="1" l="1"/>
  <c r="I1344" i="1"/>
  <c r="I1335" i="1"/>
  <c r="I1336" i="1" s="1"/>
  <c r="F1332" i="1"/>
  <c r="I1332" i="1" s="1"/>
  <c r="I1333" i="1" s="1"/>
  <c r="F1325" i="1"/>
  <c r="I1325" i="1" s="1"/>
  <c r="F1324" i="1"/>
  <c r="I1324" i="1" s="1"/>
  <c r="D1318" i="1"/>
  <c r="C1312" i="1"/>
  <c r="F1302" i="1"/>
  <c r="I1302" i="1" s="1"/>
  <c r="I1303" i="1" s="1"/>
  <c r="F1295" i="1"/>
  <c r="I1295" i="1" s="1"/>
  <c r="F1294" i="1"/>
  <c r="I1294" i="1" s="1"/>
  <c r="G1291" i="1"/>
  <c r="F1291" i="1"/>
  <c r="D1287" i="1"/>
  <c r="I803" i="1"/>
  <c r="I801" i="1"/>
  <c r="I800" i="1"/>
  <c r="I798" i="1"/>
  <c r="I797" i="1"/>
  <c r="I796" i="1"/>
  <c r="F788" i="1"/>
  <c r="I788" i="1" s="1"/>
  <c r="F787" i="1"/>
  <c r="I787" i="1" s="1"/>
  <c r="G784" i="1"/>
  <c r="F784" i="1"/>
  <c r="G783" i="1"/>
  <c r="F783" i="1"/>
  <c r="G782" i="1"/>
  <c r="F782" i="1"/>
  <c r="C779" i="1"/>
  <c r="D778" i="1"/>
  <c r="F701" i="1"/>
  <c r="I701" i="1" s="1"/>
  <c r="F700" i="1"/>
  <c r="I700" i="1" s="1"/>
  <c r="F698" i="1"/>
  <c r="I698" i="1" s="1"/>
  <c r="F696" i="1"/>
  <c r="I696" i="1" s="1"/>
  <c r="F695" i="1"/>
  <c r="I695" i="1" s="1"/>
  <c r="F694" i="1"/>
  <c r="I694" i="1" s="1"/>
  <c r="F686" i="1"/>
  <c r="I686" i="1" s="1"/>
  <c r="F685" i="1"/>
  <c r="I685" i="1" s="1"/>
  <c r="G682" i="1"/>
  <c r="F682" i="1"/>
  <c r="G681" i="1"/>
  <c r="F681" i="1"/>
  <c r="G680" i="1"/>
  <c r="F680" i="1"/>
  <c r="C677" i="1"/>
  <c r="D676" i="1"/>
  <c r="F655" i="1"/>
  <c r="I655" i="1" s="1"/>
  <c r="F654" i="1"/>
  <c r="I654" i="1" s="1"/>
  <c r="F653" i="1"/>
  <c r="I653" i="1" s="1"/>
  <c r="F646" i="1"/>
  <c r="I646" i="1" s="1"/>
  <c r="F645" i="1"/>
  <c r="I645" i="1" s="1"/>
  <c r="G642" i="1"/>
  <c r="F642" i="1"/>
  <c r="G641" i="1"/>
  <c r="F641" i="1"/>
  <c r="G640" i="1"/>
  <c r="F640" i="1"/>
  <c r="I658" i="1"/>
  <c r="I659" i="1" s="1"/>
  <c r="C637" i="1"/>
  <c r="D636" i="1"/>
  <c r="F575" i="1"/>
  <c r="I575" i="1" s="1"/>
  <c r="F574" i="1"/>
  <c r="I574" i="1" s="1"/>
  <c r="F573" i="1"/>
  <c r="I573" i="1" s="1"/>
  <c r="F566" i="1"/>
  <c r="I566" i="1" s="1"/>
  <c r="F565" i="1"/>
  <c r="I565" i="1" s="1"/>
  <c r="G562" i="1"/>
  <c r="F562" i="1"/>
  <c r="G561" i="1"/>
  <c r="F561" i="1"/>
  <c r="G560" i="1"/>
  <c r="F560" i="1"/>
  <c r="I578" i="1"/>
  <c r="I579" i="1" s="1"/>
  <c r="C557" i="1"/>
  <c r="D556" i="1"/>
  <c r="I1291" i="1" l="1"/>
  <c r="I1292" i="1" s="1"/>
  <c r="I1326" i="1"/>
  <c r="I1327" i="1" s="1"/>
  <c r="I1328" i="1" s="1"/>
  <c r="I1337" i="1" s="1"/>
  <c r="I784" i="1"/>
  <c r="I1296" i="1"/>
  <c r="I681" i="1"/>
  <c r="I680" i="1"/>
  <c r="I682" i="1"/>
  <c r="I560" i="1"/>
  <c r="I562" i="1"/>
  <c r="I783" i="1"/>
  <c r="I782" i="1"/>
  <c r="I789" i="1"/>
  <c r="I641" i="1"/>
  <c r="I687" i="1"/>
  <c r="I642" i="1"/>
  <c r="I656" i="1"/>
  <c r="I647" i="1"/>
  <c r="I640" i="1"/>
  <c r="I567" i="1"/>
  <c r="I561" i="1"/>
  <c r="I576" i="1"/>
  <c r="I1297" i="1" l="1"/>
  <c r="I1298" i="1" s="1"/>
  <c r="I1306" i="1" s="1"/>
  <c r="I683" i="1"/>
  <c r="I688" i="1" s="1"/>
  <c r="I689" i="1" s="1"/>
  <c r="I785" i="1"/>
  <c r="I790" i="1" s="1"/>
  <c r="I791" i="1" s="1"/>
  <c r="I563" i="1"/>
  <c r="I568" i="1" s="1"/>
  <c r="I569" i="1" s="1"/>
  <c r="I580" i="1" s="1"/>
  <c r="I643" i="1"/>
  <c r="I648" i="1" s="1"/>
  <c r="I649" i="1" s="1"/>
  <c r="I660" i="1" s="1"/>
  <c r="C886" i="1" l="1"/>
  <c r="D885" i="1"/>
  <c r="I1271" i="1"/>
  <c r="I1272" i="1" s="1"/>
  <c r="F1264" i="1"/>
  <c r="I1264" i="1" s="1"/>
  <c r="F1263" i="1"/>
  <c r="I1263" i="1" s="1"/>
  <c r="G1260" i="1"/>
  <c r="F1260" i="1"/>
  <c r="C1281" i="1"/>
  <c r="D1256" i="1"/>
  <c r="F1037" i="1"/>
  <c r="I1037" i="1" s="1"/>
  <c r="I1038" i="1" s="1"/>
  <c r="C1063" i="1"/>
  <c r="I1044" i="1"/>
  <c r="I1049" i="1" s="1"/>
  <c r="D1031" i="1"/>
  <c r="I1265" i="1" l="1"/>
  <c r="I1260" i="1"/>
  <c r="I1261" i="1" s="1"/>
  <c r="I1039" i="1"/>
  <c r="I1040" i="1" s="1"/>
  <c r="I1053" i="1" s="1"/>
  <c r="I1266" i="1" l="1"/>
  <c r="I1267" i="1" s="1"/>
  <c r="I1275" i="1" s="1"/>
  <c r="K10" i="11"/>
  <c r="F799" i="1" l="1"/>
  <c r="C35" i="22"/>
  <c r="C31" i="22"/>
  <c r="C32" i="22" s="1"/>
  <c r="C26" i="22"/>
  <c r="C27" i="22" s="1"/>
  <c r="C22" i="22"/>
  <c r="C23" i="22" s="1"/>
  <c r="C18" i="22"/>
  <c r="C12" i="22"/>
  <c r="F1921" i="1" l="1"/>
  <c r="I1921" i="1" s="1"/>
  <c r="F1963" i="1"/>
  <c r="I1963" i="1" s="1"/>
  <c r="F1922" i="1"/>
  <c r="I1922" i="1" s="1"/>
  <c r="F1964" i="1"/>
  <c r="I1964" i="1" s="1"/>
  <c r="F693" i="1"/>
  <c r="I693" i="1" s="1"/>
  <c r="F795" i="1"/>
  <c r="I795" i="1" s="1"/>
  <c r="F697" i="1"/>
  <c r="I697" i="1" s="1"/>
  <c r="I799" i="1"/>
  <c r="I1924" i="1" l="1"/>
  <c r="I1967" i="1"/>
  <c r="I804" i="1"/>
  <c r="I807" i="1" s="1"/>
  <c r="I702" i="1"/>
  <c r="I705" i="1" s="1"/>
  <c r="M34" i="12"/>
  <c r="F23" i="24" l="1"/>
  <c r="H36" i="20" l="1"/>
  <c r="G226" i="4"/>
  <c r="F53" i="17" s="1"/>
  <c r="G222" i="4"/>
  <c r="F73" i="17" s="1"/>
  <c r="G221" i="4"/>
  <c r="F59" i="17" s="1"/>
  <c r="E40" i="20"/>
  <c r="G223" i="4" s="1"/>
  <c r="G216" i="4"/>
  <c r="F29" i="17" s="1"/>
  <c r="G217" i="4"/>
  <c r="F40" i="17" s="1"/>
  <c r="G210" i="4"/>
  <c r="F55" i="17" s="1"/>
  <c r="G209" i="4"/>
  <c r="F39" i="17" s="1"/>
  <c r="G203" i="4"/>
  <c r="F19" i="17" s="1"/>
  <c r="G204" i="4"/>
  <c r="F77" i="17" s="1"/>
  <c r="E32" i="20" l="1"/>
  <c r="G218" i="4" s="1"/>
  <c r="F1765" i="1"/>
  <c r="I1765" i="1" s="1"/>
  <c r="F1764" i="1"/>
  <c r="I1764" i="1" s="1"/>
  <c r="F1763" i="1"/>
  <c r="I1763" i="1" s="1"/>
  <c r="D1757" i="1"/>
  <c r="I1766" i="1" l="1"/>
  <c r="I1767" i="1" s="1"/>
  <c r="I1768" i="1" s="1"/>
  <c r="I1775" i="1" s="1"/>
  <c r="I1781" i="1" s="1"/>
  <c r="F898" i="1" l="1"/>
  <c r="I898" i="1" s="1"/>
  <c r="I899" i="1" s="1"/>
  <c r="F752" i="1"/>
  <c r="I752" i="1" s="1"/>
  <c r="F751" i="1"/>
  <c r="I751" i="1" s="1"/>
  <c r="F749" i="1"/>
  <c r="I749" i="1" s="1"/>
  <c r="F747" i="1"/>
  <c r="I747" i="1" s="1"/>
  <c r="F746" i="1"/>
  <c r="I746" i="1" s="1"/>
  <c r="F745" i="1"/>
  <c r="I745" i="1" s="1"/>
  <c r="F615" i="1"/>
  <c r="I615" i="1" s="1"/>
  <c r="F614" i="1"/>
  <c r="I614" i="1" s="1"/>
  <c r="F613" i="1"/>
  <c r="I613" i="1" s="1"/>
  <c r="F539" i="1"/>
  <c r="I539" i="1" s="1"/>
  <c r="F538" i="1"/>
  <c r="I538" i="1" s="1"/>
  <c r="F891" i="1"/>
  <c r="I891" i="1" s="1"/>
  <c r="F865" i="1"/>
  <c r="I865" i="1" s="1"/>
  <c r="F838" i="1"/>
  <c r="I838" i="1" s="1"/>
  <c r="I839" i="1" s="1"/>
  <c r="F737" i="1"/>
  <c r="I737" i="1" s="1"/>
  <c r="F736" i="1"/>
  <c r="I736" i="1" s="1"/>
  <c r="F606" i="1"/>
  <c r="I606" i="1" s="1"/>
  <c r="F605" i="1"/>
  <c r="I605" i="1" s="1"/>
  <c r="F531" i="1"/>
  <c r="I531" i="1" s="1"/>
  <c r="F530" i="1"/>
  <c r="I530" i="1" s="1"/>
  <c r="G862" i="1"/>
  <c r="F862" i="1"/>
  <c r="G835" i="1"/>
  <c r="F835" i="1"/>
  <c r="G733" i="1"/>
  <c r="F733" i="1"/>
  <c r="G732" i="1"/>
  <c r="F732" i="1"/>
  <c r="G731" i="1"/>
  <c r="F731" i="1"/>
  <c r="G602" i="1"/>
  <c r="F602" i="1"/>
  <c r="G601" i="1"/>
  <c r="F601" i="1"/>
  <c r="G600" i="1"/>
  <c r="F600" i="1"/>
  <c r="F527" i="1"/>
  <c r="G527" i="1"/>
  <c r="G526" i="1"/>
  <c r="F526" i="1"/>
  <c r="I889" i="1"/>
  <c r="C859" i="1"/>
  <c r="D858" i="1"/>
  <c r="C832" i="1"/>
  <c r="D831" i="1"/>
  <c r="C728" i="1"/>
  <c r="D727" i="1"/>
  <c r="I618" i="1"/>
  <c r="I619" i="1" s="1"/>
  <c r="C597" i="1"/>
  <c r="D596" i="1"/>
  <c r="I546" i="1"/>
  <c r="I547" i="1" s="1"/>
  <c r="I542" i="1"/>
  <c r="I543" i="1" s="1"/>
  <c r="C523" i="1"/>
  <c r="D522" i="1"/>
  <c r="F504" i="1"/>
  <c r="I504" i="1" s="1"/>
  <c r="F496" i="1"/>
  <c r="I496" i="1" s="1"/>
  <c r="F495" i="1"/>
  <c r="I495" i="1" s="1"/>
  <c r="C490" i="1"/>
  <c r="D489" i="1"/>
  <c r="F471" i="1"/>
  <c r="I471" i="1" s="1"/>
  <c r="F463" i="1"/>
  <c r="I463" i="1" s="1"/>
  <c r="F462" i="1"/>
  <c r="I462" i="1" s="1"/>
  <c r="F428" i="1"/>
  <c r="I428" i="1" s="1"/>
  <c r="F421" i="1"/>
  <c r="I421" i="1" s="1"/>
  <c r="F420" i="1"/>
  <c r="I420" i="1" s="1"/>
  <c r="C457" i="1"/>
  <c r="D456" i="1"/>
  <c r="G414" i="1"/>
  <c r="G416" i="1"/>
  <c r="G417" i="1"/>
  <c r="G413" i="1"/>
  <c r="F414" i="1"/>
  <c r="F416" i="1"/>
  <c r="F417" i="1"/>
  <c r="F413" i="1"/>
  <c r="C410" i="1"/>
  <c r="D409" i="1"/>
  <c r="I413" i="1" l="1"/>
  <c r="I414" i="1"/>
  <c r="I416" i="1"/>
  <c r="I862" i="1"/>
  <c r="I863" i="1" s="1"/>
  <c r="I732" i="1"/>
  <c r="I601" i="1"/>
  <c r="I731" i="1"/>
  <c r="I733" i="1"/>
  <c r="I600" i="1"/>
  <c r="I602" i="1"/>
  <c r="I835" i="1"/>
  <c r="I836" i="1" s="1"/>
  <c r="I840" i="1" s="1"/>
  <c r="I841" i="1" s="1"/>
  <c r="I848" i="1" s="1"/>
  <c r="I854" i="1" s="1"/>
  <c r="I527" i="1"/>
  <c r="I526" i="1"/>
  <c r="I540" i="1"/>
  <c r="I738" i="1"/>
  <c r="I607" i="1"/>
  <c r="I866" i="1"/>
  <c r="I616" i="1"/>
  <c r="I532" i="1"/>
  <c r="I892" i="1"/>
  <c r="I893" i="1" s="1"/>
  <c r="I894" i="1" s="1"/>
  <c r="I902" i="1" s="1"/>
  <c r="I497" i="1"/>
  <c r="I498" i="1" s="1"/>
  <c r="I499" i="1" s="1"/>
  <c r="I464" i="1"/>
  <c r="I465" i="1" s="1"/>
  <c r="I466" i="1" s="1"/>
  <c r="I417" i="1"/>
  <c r="I422" i="1"/>
  <c r="I418" i="1" l="1"/>
  <c r="I423" i="1" s="1"/>
  <c r="I424" i="1" s="1"/>
  <c r="I867" i="1"/>
  <c r="I868" i="1" s="1"/>
  <c r="I875" i="1" s="1"/>
  <c r="I881" i="1" s="1"/>
  <c r="I734" i="1"/>
  <c r="I739" i="1" s="1"/>
  <c r="I740" i="1" s="1"/>
  <c r="I603" i="1"/>
  <c r="I608" i="1" s="1"/>
  <c r="I609" i="1" s="1"/>
  <c r="I620" i="1" s="1"/>
  <c r="D832" i="1"/>
  <c r="I528" i="1"/>
  <c r="I533" i="1" s="1"/>
  <c r="I534" i="1" s="1"/>
  <c r="I544" i="1" s="1"/>
  <c r="D859" i="1" l="1"/>
  <c r="F1159" i="1"/>
  <c r="I1159" i="1" s="1"/>
  <c r="F1158" i="1"/>
  <c r="I1158" i="1" s="1"/>
  <c r="F1157" i="1"/>
  <c r="I1157" i="1" s="1"/>
  <c r="F1149" i="1"/>
  <c r="I1149" i="1" s="1"/>
  <c r="F1150" i="1"/>
  <c r="I1150" i="1" s="1"/>
  <c r="F1148" i="1"/>
  <c r="I1148" i="1" s="1"/>
  <c r="G1145" i="1"/>
  <c r="F1145" i="1"/>
  <c r="C1142" i="1"/>
  <c r="D1141" i="1"/>
  <c r="F66" i="1"/>
  <c r="I66" i="1" s="1"/>
  <c r="G63" i="1"/>
  <c r="F63" i="1"/>
  <c r="D59" i="1"/>
  <c r="I1145" i="1" l="1"/>
  <c r="I1146" i="1" s="1"/>
  <c r="I1160" i="1"/>
  <c r="I1151" i="1"/>
  <c r="I63" i="1"/>
  <c r="I64" i="1" s="1"/>
  <c r="I67" i="1"/>
  <c r="F429" i="1"/>
  <c r="I429" i="1" s="1"/>
  <c r="I1152" i="1" l="1"/>
  <c r="I1153" i="1" s="1"/>
  <c r="I68" i="1"/>
  <c r="I69" i="1" s="1"/>
  <c r="I76" i="1" s="1"/>
  <c r="I82" i="1" s="1"/>
  <c r="F1357" i="1" l="1"/>
  <c r="I1357" i="1" s="1"/>
  <c r="I1358" i="1" s="1"/>
  <c r="G1354" i="1"/>
  <c r="F1354" i="1"/>
  <c r="G1353" i="1"/>
  <c r="F1353" i="1"/>
  <c r="I1372" i="1"/>
  <c r="C1350" i="1"/>
  <c r="D1349" i="1"/>
  <c r="F1240" i="1"/>
  <c r="I1240" i="1" s="1"/>
  <c r="I1241" i="1" s="1"/>
  <c r="F1233" i="1"/>
  <c r="I1233" i="1" s="1"/>
  <c r="F1232" i="1"/>
  <c r="I1232" i="1" s="1"/>
  <c r="G1229" i="1"/>
  <c r="F1229" i="1"/>
  <c r="G1228" i="1"/>
  <c r="F1228" i="1"/>
  <c r="C1225" i="1"/>
  <c r="D1224" i="1"/>
  <c r="F1203" i="1"/>
  <c r="I1203" i="1" s="1"/>
  <c r="F1202" i="1"/>
  <c r="I1202" i="1" s="1"/>
  <c r="F1201" i="1"/>
  <c r="I1201" i="1" s="1"/>
  <c r="F1194" i="1"/>
  <c r="I1194" i="1" s="1"/>
  <c r="F1193" i="1"/>
  <c r="I1193" i="1" s="1"/>
  <c r="F1192" i="1"/>
  <c r="I1192" i="1" s="1"/>
  <c r="F1191" i="1"/>
  <c r="I1191" i="1" s="1"/>
  <c r="G1183" i="1"/>
  <c r="F1183" i="1"/>
  <c r="C1180" i="1"/>
  <c r="D1179" i="1"/>
  <c r="F1384" i="1"/>
  <c r="I1384" i="1" s="1"/>
  <c r="I1385" i="1" s="1"/>
  <c r="G1381" i="1"/>
  <c r="F1381" i="1"/>
  <c r="I1399" i="1"/>
  <c r="C1378" i="1"/>
  <c r="D1377" i="1"/>
  <c r="F1088" i="1"/>
  <c r="I1088" i="1" s="1"/>
  <c r="F1087" i="1"/>
  <c r="I1087" i="1" s="1"/>
  <c r="F1086" i="1"/>
  <c r="I1086" i="1" s="1"/>
  <c r="I1085" i="1"/>
  <c r="F1118" i="1"/>
  <c r="I1118" i="1" s="1"/>
  <c r="F1117" i="1"/>
  <c r="I1117" i="1" s="1"/>
  <c r="F1078" i="1"/>
  <c r="I1078" i="1" s="1"/>
  <c r="F1077" i="1"/>
  <c r="I1077" i="1" s="1"/>
  <c r="G1114" i="1"/>
  <c r="F1114" i="1"/>
  <c r="G1074" i="1"/>
  <c r="F1074" i="1"/>
  <c r="I1136" i="1"/>
  <c r="C1111" i="1"/>
  <c r="D1110" i="1"/>
  <c r="C1071" i="1"/>
  <c r="D1070" i="1"/>
  <c r="F1015" i="1"/>
  <c r="I1015" i="1" s="1"/>
  <c r="F1008" i="1"/>
  <c r="I1008" i="1" s="1"/>
  <c r="I1009" i="1" s="1"/>
  <c r="G1005" i="1"/>
  <c r="F1005" i="1"/>
  <c r="G1004" i="1"/>
  <c r="F1004" i="1"/>
  <c r="D1000" i="1"/>
  <c r="F980" i="1"/>
  <c r="I980" i="1" s="1"/>
  <c r="I981" i="1" s="1"/>
  <c r="F949" i="1"/>
  <c r="I949" i="1" s="1"/>
  <c r="I950" i="1" s="1"/>
  <c r="F921" i="1"/>
  <c r="I921" i="1" s="1"/>
  <c r="I922" i="1" s="1"/>
  <c r="G977" i="1"/>
  <c r="F977" i="1"/>
  <c r="G976" i="1"/>
  <c r="F976" i="1"/>
  <c r="G975" i="1"/>
  <c r="F975" i="1"/>
  <c r="G974" i="1"/>
  <c r="F974" i="1"/>
  <c r="G973" i="1"/>
  <c r="F973" i="1"/>
  <c r="G946" i="1"/>
  <c r="F946" i="1"/>
  <c r="G945" i="1"/>
  <c r="F945" i="1"/>
  <c r="G918" i="1"/>
  <c r="F918" i="1"/>
  <c r="I995" i="1"/>
  <c r="C970" i="1"/>
  <c r="D969" i="1"/>
  <c r="I964" i="1"/>
  <c r="C942" i="1"/>
  <c r="D941" i="1"/>
  <c r="I936" i="1"/>
  <c r="C915" i="1"/>
  <c r="D914" i="1"/>
  <c r="F385" i="1"/>
  <c r="I385" i="1" s="1"/>
  <c r="F384" i="1"/>
  <c r="I384" i="1" s="1"/>
  <c r="F382" i="1"/>
  <c r="I382" i="1" s="1"/>
  <c r="F374" i="1"/>
  <c r="I374" i="1" s="1"/>
  <c r="F373" i="1"/>
  <c r="I373" i="1" s="1"/>
  <c r="G370" i="1"/>
  <c r="F370" i="1"/>
  <c r="G369" i="1"/>
  <c r="F369" i="1"/>
  <c r="D365" i="1"/>
  <c r="F349" i="1"/>
  <c r="I349" i="1" s="1"/>
  <c r="I350" i="1" s="1"/>
  <c r="F342" i="1"/>
  <c r="I342" i="1" s="1"/>
  <c r="I343" i="1" s="1"/>
  <c r="I344" i="1" s="1"/>
  <c r="I345" i="1" s="1"/>
  <c r="C337" i="1"/>
  <c r="D336" i="1"/>
  <c r="F40" i="1"/>
  <c r="I40" i="1" s="1"/>
  <c r="F39" i="1"/>
  <c r="I39" i="1" s="1"/>
  <c r="G36" i="1"/>
  <c r="F36" i="1"/>
  <c r="G35" i="1"/>
  <c r="F35" i="1"/>
  <c r="D31" i="1"/>
  <c r="D85" i="1"/>
  <c r="I973" i="1" l="1"/>
  <c r="I1354" i="1"/>
  <c r="I1353" i="1"/>
  <c r="I1229" i="1"/>
  <c r="I1183" i="1"/>
  <c r="I1228" i="1"/>
  <c r="I1234" i="1"/>
  <c r="I1381" i="1"/>
  <c r="I1382" i="1" s="1"/>
  <c r="I1386" i="1" s="1"/>
  <c r="I1387" i="1" s="1"/>
  <c r="I1394" i="1" s="1"/>
  <c r="I1400" i="1" s="1"/>
  <c r="I1131" i="1" s="1"/>
  <c r="I1195" i="1"/>
  <c r="I1204" i="1"/>
  <c r="I1074" i="1"/>
  <c r="I1114" i="1"/>
  <c r="I1115" i="1" s="1"/>
  <c r="I1089" i="1"/>
  <c r="I1119" i="1"/>
  <c r="I1079" i="1"/>
  <c r="I918" i="1"/>
  <c r="I919" i="1" s="1"/>
  <c r="I923" i="1" s="1"/>
  <c r="I924" i="1" s="1"/>
  <c r="I946" i="1"/>
  <c r="I974" i="1"/>
  <c r="I1004" i="1"/>
  <c r="I945" i="1"/>
  <c r="I975" i="1"/>
  <c r="I977" i="1"/>
  <c r="I1005" i="1"/>
  <c r="I1016" i="1"/>
  <c r="I976" i="1"/>
  <c r="I369" i="1"/>
  <c r="I370" i="1"/>
  <c r="I375" i="1"/>
  <c r="I386" i="1"/>
  <c r="I353" i="1"/>
  <c r="I36" i="1"/>
  <c r="I35" i="1"/>
  <c r="I41" i="1"/>
  <c r="I925" i="1" l="1"/>
  <c r="I931" i="1" s="1"/>
  <c r="I937" i="1" s="1"/>
  <c r="D1378" i="1"/>
  <c r="I1132" i="1"/>
  <c r="F1094" i="1"/>
  <c r="I1094" i="1" s="1"/>
  <c r="F1097" i="1"/>
  <c r="I1097" i="1" s="1"/>
  <c r="F1096" i="1"/>
  <c r="I1096" i="1" s="1"/>
  <c r="F1095" i="1"/>
  <c r="I1095" i="1" s="1"/>
  <c r="I1355" i="1"/>
  <c r="I1359" i="1" s="1"/>
  <c r="I1360" i="1" s="1"/>
  <c r="I1367" i="1" s="1"/>
  <c r="I1373" i="1" s="1"/>
  <c r="D1350" i="1" s="1"/>
  <c r="I1230" i="1"/>
  <c r="I1235" i="1" s="1"/>
  <c r="I1236" i="1" s="1"/>
  <c r="I1244" i="1" s="1"/>
  <c r="I1120" i="1"/>
  <c r="I1121" i="1" s="1"/>
  <c r="I1189" i="1"/>
  <c r="I1196" i="1" s="1"/>
  <c r="I1197" i="1" s="1"/>
  <c r="I1075" i="1"/>
  <c r="I1080" i="1" s="1"/>
  <c r="I1081" i="1" s="1"/>
  <c r="I1092" i="1" s="1"/>
  <c r="I1006" i="1"/>
  <c r="I1010" i="1" s="1"/>
  <c r="I1011" i="1" s="1"/>
  <c r="I1019" i="1" s="1"/>
  <c r="I978" i="1"/>
  <c r="I982" i="1" s="1"/>
  <c r="I983" i="1" s="1"/>
  <c r="I947" i="1"/>
  <c r="I951" i="1" s="1"/>
  <c r="I952" i="1" s="1"/>
  <c r="I371" i="1"/>
  <c r="I376" i="1" s="1"/>
  <c r="I377" i="1" s="1"/>
  <c r="I389" i="1" s="1"/>
  <c r="I37" i="1"/>
  <c r="I42" i="1" s="1"/>
  <c r="I43" i="1" s="1"/>
  <c r="I50" i="1" s="1"/>
  <c r="I56" i="1" s="1"/>
  <c r="D915" i="1" l="1"/>
  <c r="I953" i="1"/>
  <c r="I959" i="1" s="1"/>
  <c r="I965" i="1" s="1"/>
  <c r="I984" i="1"/>
  <c r="I990" i="1" s="1"/>
  <c r="I996" i="1" s="1"/>
  <c r="H22" i="4"/>
  <c r="F1210" i="1"/>
  <c r="I1210" i="1" s="1"/>
  <c r="I1098" i="1"/>
  <c r="D970" i="1" l="1"/>
  <c r="D942" i="1"/>
  <c r="D1640" i="1"/>
  <c r="C1641" i="1"/>
  <c r="I1644" i="1"/>
  <c r="I1645" i="1" s="1"/>
  <c r="F1647" i="1"/>
  <c r="I1647" i="1" s="1"/>
  <c r="F1648" i="1"/>
  <c r="I1648" i="1" s="1"/>
  <c r="F1655" i="1"/>
  <c r="I1655" i="1" s="1"/>
  <c r="F1656" i="1"/>
  <c r="I1656" i="1" s="1"/>
  <c r="F1657" i="1"/>
  <c r="I1657" i="1" s="1"/>
  <c r="F1658" i="1"/>
  <c r="I1658" i="1" s="1"/>
  <c r="D1560" i="1"/>
  <c r="C1561" i="1"/>
  <c r="F1564" i="1"/>
  <c r="G1564" i="1"/>
  <c r="D1586" i="1"/>
  <c r="C1587" i="1"/>
  <c r="F1590" i="1"/>
  <c r="G1590" i="1"/>
  <c r="F1593" i="1"/>
  <c r="I1593" i="1" s="1"/>
  <c r="I1594" i="1" s="1"/>
  <c r="I1608" i="1"/>
  <c r="D1613" i="1"/>
  <c r="C1614" i="1"/>
  <c r="F1617" i="1"/>
  <c r="G1617" i="1"/>
  <c r="F1620" i="1"/>
  <c r="I1620" i="1" s="1"/>
  <c r="I1635" i="1"/>
  <c r="D1679" i="1"/>
  <c r="F1683" i="1"/>
  <c r="G1683" i="1"/>
  <c r="D1705" i="1"/>
  <c r="F1709" i="1"/>
  <c r="G1709" i="1"/>
  <c r="D1731" i="1"/>
  <c r="F1735" i="1"/>
  <c r="G1735" i="1"/>
  <c r="D1404" i="1"/>
  <c r="C1405" i="1"/>
  <c r="F1408" i="1"/>
  <c r="G1408" i="1"/>
  <c r="I1425" i="1"/>
  <c r="D1430" i="1"/>
  <c r="C1431" i="1"/>
  <c r="F1434" i="1"/>
  <c r="G1434" i="1"/>
  <c r="I1451" i="1"/>
  <c r="I1621" i="1" l="1"/>
  <c r="I1649" i="1"/>
  <c r="I1650" i="1" s="1"/>
  <c r="I1651" i="1" s="1"/>
  <c r="I1659" i="1"/>
  <c r="I1617" i="1"/>
  <c r="I1618" i="1" s="1"/>
  <c r="I1683" i="1"/>
  <c r="I1684" i="1" s="1"/>
  <c r="I1687" i="1" s="1"/>
  <c r="I1688" i="1" s="1"/>
  <c r="I1695" i="1" s="1"/>
  <c r="I1701" i="1" s="1"/>
  <c r="I1709" i="1"/>
  <c r="I1710" i="1" s="1"/>
  <c r="I1713" i="1" s="1"/>
  <c r="I1714" i="1" s="1"/>
  <c r="I1721" i="1" s="1"/>
  <c r="I1727" i="1" s="1"/>
  <c r="I1408" i="1"/>
  <c r="I1409" i="1" s="1"/>
  <c r="I1412" i="1" s="1"/>
  <c r="I1413" i="1" s="1"/>
  <c r="I1420" i="1" s="1"/>
  <c r="I1426" i="1" s="1"/>
  <c r="I1590" i="1"/>
  <c r="I1591" i="1" s="1"/>
  <c r="I1595" i="1" s="1"/>
  <c r="I1564" i="1"/>
  <c r="I1434" i="1"/>
  <c r="I1435" i="1" s="1"/>
  <c r="I1438" i="1" s="1"/>
  <c r="I1439" i="1" s="1"/>
  <c r="I1446" i="1" s="1"/>
  <c r="I1452" i="1" s="1"/>
  <c r="I1735" i="1"/>
  <c r="I1736" i="1" s="1"/>
  <c r="I1739" i="1" s="1"/>
  <c r="I1740" i="1" s="1"/>
  <c r="I1753" i="1" s="1"/>
  <c r="F2765" i="1" l="1"/>
  <c r="F2763" i="1"/>
  <c r="F2761" i="1"/>
  <c r="F2764" i="1"/>
  <c r="F2762" i="1"/>
  <c r="E2762" i="1"/>
  <c r="E2765" i="1"/>
  <c r="E2763" i="1"/>
  <c r="E2761" i="1"/>
  <c r="E2764" i="1"/>
  <c r="K9" i="22"/>
  <c r="K19" i="22"/>
  <c r="K14" i="22"/>
  <c r="L19" i="22"/>
  <c r="L9" i="22"/>
  <c r="L14" i="22"/>
  <c r="E2649" i="1"/>
  <c r="K13" i="22"/>
  <c r="F2649" i="1"/>
  <c r="L13" i="22"/>
  <c r="E399" i="1"/>
  <c r="E403" i="1"/>
  <c r="E401" i="1"/>
  <c r="F399" i="1"/>
  <c r="F403" i="1"/>
  <c r="F401" i="1"/>
  <c r="E1979" i="1"/>
  <c r="E1937" i="1" s="1"/>
  <c r="E1938" i="1" s="1"/>
  <c r="K15" i="22"/>
  <c r="K12" i="22"/>
  <c r="K18" i="22"/>
  <c r="F1979" i="1"/>
  <c r="F1937" i="1" s="1"/>
  <c r="F1938" i="1" s="1"/>
  <c r="L15" i="22"/>
  <c r="L12" i="22"/>
  <c r="L18" i="22"/>
  <c r="E825" i="1"/>
  <c r="E824" i="1"/>
  <c r="F825" i="1"/>
  <c r="F824" i="1"/>
  <c r="E669" i="1"/>
  <c r="E670" i="1"/>
  <c r="F669" i="1"/>
  <c r="F670" i="1"/>
  <c r="E908" i="1"/>
  <c r="E1065" i="1"/>
  <c r="E1064" i="1"/>
  <c r="F908" i="1"/>
  <c r="F1065" i="1"/>
  <c r="F1064" i="1"/>
  <c r="I1596" i="1"/>
  <c r="I1603" i="1" s="1"/>
  <c r="I1609" i="1" s="1"/>
  <c r="E1343" i="1"/>
  <c r="F1343" i="1"/>
  <c r="E1312" i="1"/>
  <c r="F1312" i="1"/>
  <c r="F821" i="1"/>
  <c r="F822" i="1"/>
  <c r="F823" i="1"/>
  <c r="F819" i="1"/>
  <c r="F820" i="1"/>
  <c r="E820" i="1"/>
  <c r="E821" i="1"/>
  <c r="E822" i="1"/>
  <c r="E823" i="1"/>
  <c r="E819" i="1"/>
  <c r="E719" i="1"/>
  <c r="E718" i="1"/>
  <c r="E720" i="1"/>
  <c r="E721" i="1"/>
  <c r="E717" i="1"/>
  <c r="F720" i="1"/>
  <c r="F719" i="1"/>
  <c r="F721" i="1"/>
  <c r="F717" i="1"/>
  <c r="F718" i="1"/>
  <c r="E668" i="1"/>
  <c r="F668" i="1"/>
  <c r="I1565" i="1"/>
  <c r="I1568" i="1" s="1"/>
  <c r="I1569" i="1" s="1"/>
  <c r="I1576" i="1" s="1"/>
  <c r="I1582" i="1" s="1"/>
  <c r="E1063" i="1"/>
  <c r="E1250" i="1"/>
  <c r="E1216" i="1"/>
  <c r="E1281" i="1"/>
  <c r="E1217" i="1"/>
  <c r="E1218" i="1"/>
  <c r="G1217" i="1"/>
  <c r="G1218" i="1"/>
  <c r="F1216" i="1"/>
  <c r="F1281" i="1"/>
  <c r="F1250" i="1"/>
  <c r="F1063" i="1"/>
  <c r="F1218" i="1"/>
  <c r="F1217" i="1"/>
  <c r="E771" i="1"/>
  <c r="E450" i="1"/>
  <c r="E446" i="1"/>
  <c r="E772" i="1"/>
  <c r="E768" i="1"/>
  <c r="E769" i="1"/>
  <c r="E516" i="1"/>
  <c r="E770" i="1"/>
  <c r="E550" i="1"/>
  <c r="E482" i="1"/>
  <c r="E515" i="1"/>
  <c r="E483" i="1"/>
  <c r="F772" i="1"/>
  <c r="F768" i="1"/>
  <c r="F769" i="1"/>
  <c r="F770" i="1"/>
  <c r="F550" i="1"/>
  <c r="F515" i="1"/>
  <c r="F771" i="1"/>
  <c r="F483" i="1"/>
  <c r="F450" i="1"/>
  <c r="F446" i="1"/>
  <c r="F516" i="1"/>
  <c r="F482" i="1"/>
  <c r="I1622" i="1"/>
  <c r="I1623" i="1" s="1"/>
  <c r="I1630" i="1" s="1"/>
  <c r="I1636" i="1" s="1"/>
  <c r="D1614" i="1" s="1"/>
  <c r="G1104" i="1"/>
  <c r="G1101" i="1"/>
  <c r="G1102" i="1"/>
  <c r="G1103" i="1"/>
  <c r="E1672" i="1"/>
  <c r="E1102" i="1"/>
  <c r="E1103" i="1"/>
  <c r="E1104" i="1"/>
  <c r="E1101" i="1"/>
  <c r="F1672" i="1"/>
  <c r="F1103" i="1"/>
  <c r="F1104" i="1"/>
  <c r="F1101" i="1"/>
  <c r="F1102" i="1"/>
  <c r="E1025" i="1"/>
  <c r="F1025" i="1"/>
  <c r="E359" i="1"/>
  <c r="E402" i="1"/>
  <c r="E400" i="1"/>
  <c r="F359" i="1"/>
  <c r="F400" i="1"/>
  <c r="F402" i="1"/>
  <c r="D1405" i="1"/>
  <c r="F1673" i="1"/>
  <c r="E1673" i="1"/>
  <c r="E1671" i="1"/>
  <c r="D1431" i="1"/>
  <c r="F1671" i="1"/>
  <c r="G1672" i="1"/>
  <c r="G1673" i="1"/>
  <c r="F393" i="1" l="1"/>
  <c r="I393" i="1" s="1"/>
  <c r="F2756" i="1"/>
  <c r="I2756" i="1" s="1"/>
  <c r="F2755" i="1"/>
  <c r="I2755" i="1" s="1"/>
  <c r="F2754" i="1"/>
  <c r="I2754" i="1" s="1"/>
  <c r="F2753" i="1"/>
  <c r="I2753" i="1" s="1"/>
  <c r="F2757" i="1"/>
  <c r="I2757" i="1" s="1"/>
  <c r="F2581" i="1"/>
  <c r="I2581" i="1" s="1"/>
  <c r="F2580" i="1"/>
  <c r="I2580" i="1" s="1"/>
  <c r="F2488" i="1"/>
  <c r="I2488" i="1" s="1"/>
  <c r="I2489" i="1" s="1"/>
  <c r="I2493" i="1" s="1"/>
  <c r="F2519" i="1"/>
  <c r="I2519" i="1" s="1"/>
  <c r="I2520" i="1" s="1"/>
  <c r="I2524" i="1" s="1"/>
  <c r="I2213" i="1"/>
  <c r="I2214" i="1" s="1"/>
  <c r="I2218" i="1" s="1"/>
  <c r="F2368" i="1"/>
  <c r="I2368" i="1" s="1"/>
  <c r="I2369" i="1" s="1"/>
  <c r="I2373" i="1" s="1"/>
  <c r="I2337" i="1"/>
  <c r="I2338" i="1" s="1"/>
  <c r="I2342" i="1" s="1"/>
  <c r="F2304" i="1"/>
  <c r="I2304" i="1" s="1"/>
  <c r="I2305" i="1" s="1"/>
  <c r="I2309" i="1" s="1"/>
  <c r="H43" i="4" s="1"/>
  <c r="F2243" i="1"/>
  <c r="I2243" i="1" s="1"/>
  <c r="I2244" i="1" s="1"/>
  <c r="I2248" i="1" s="1"/>
  <c r="I2274" i="1"/>
  <c r="I2275" i="1" s="1"/>
  <c r="I2279" i="1" s="1"/>
  <c r="F1930" i="1"/>
  <c r="I1930" i="1" s="1"/>
  <c r="F2181" i="1"/>
  <c r="I2181" i="1" s="1"/>
  <c r="F2180" i="1"/>
  <c r="I2180" i="1" s="1"/>
  <c r="F2179" i="1"/>
  <c r="I2179" i="1" s="1"/>
  <c r="I2175" i="1"/>
  <c r="I2176" i="1" s="1"/>
  <c r="F2178" i="1"/>
  <c r="I2178" i="1" s="1"/>
  <c r="F1931" i="1"/>
  <c r="I1931" i="1" s="1"/>
  <c r="F1932" i="1"/>
  <c r="I1932" i="1" s="1"/>
  <c r="F1211" i="1"/>
  <c r="I1211" i="1" s="1"/>
  <c r="F1212" i="1"/>
  <c r="I1212" i="1" s="1"/>
  <c r="F1170" i="1"/>
  <c r="I1170" i="1" s="1"/>
  <c r="F1169" i="1"/>
  <c r="I1169" i="1" s="1"/>
  <c r="F1168" i="1"/>
  <c r="I1168" i="1" s="1"/>
  <c r="F1057" i="1"/>
  <c r="I1057" i="1" s="1"/>
  <c r="F1056" i="1"/>
  <c r="I1056" i="1" s="1"/>
  <c r="F712" i="1"/>
  <c r="I712" i="1" s="1"/>
  <c r="F762" i="1"/>
  <c r="I762" i="1" s="1"/>
  <c r="F761" i="1"/>
  <c r="I761" i="1" s="1"/>
  <c r="F711" i="1"/>
  <c r="I711" i="1" s="1"/>
  <c r="F710" i="1"/>
  <c r="I710" i="1" s="1"/>
  <c r="F623" i="1"/>
  <c r="I623" i="1" s="1"/>
  <c r="F622" i="1"/>
  <c r="I622" i="1" s="1"/>
  <c r="F624" i="1"/>
  <c r="I624" i="1" s="1"/>
  <c r="F391" i="1"/>
  <c r="I391" i="1" s="1"/>
  <c r="F582" i="1"/>
  <c r="I582" i="1" s="1"/>
  <c r="F583" i="1"/>
  <c r="I583" i="1" s="1"/>
  <c r="F1974" i="1"/>
  <c r="I1974" i="1" s="1"/>
  <c r="F317" i="1"/>
  <c r="I317" i="1" s="1"/>
  <c r="F1973" i="1"/>
  <c r="I1973" i="1" s="1"/>
  <c r="F114" i="1"/>
  <c r="F2112" i="1"/>
  <c r="I2112" i="1" s="1"/>
  <c r="I2113" i="1" s="1"/>
  <c r="I2114" i="1" s="1"/>
  <c r="I2147" i="1"/>
  <c r="D1561" i="1"/>
  <c r="F439" i="1"/>
  <c r="I439" i="1" s="1"/>
  <c r="F193" i="1"/>
  <c r="F156" i="1"/>
  <c r="F238" i="1"/>
  <c r="F239" i="1"/>
  <c r="F441" i="1"/>
  <c r="I441" i="1" s="1"/>
  <c r="F237" i="1"/>
  <c r="F194" i="1"/>
  <c r="F440" i="1"/>
  <c r="I440" i="1" s="1"/>
  <c r="F1339" i="1"/>
  <c r="F815" i="1"/>
  <c r="F811" i="1"/>
  <c r="I811" i="1" s="1"/>
  <c r="F763" i="1"/>
  <c r="I763" i="1" s="1"/>
  <c r="F713" i="1"/>
  <c r="F707" i="1"/>
  <c r="F478" i="1"/>
  <c r="I478" i="1" s="1"/>
  <c r="F395" i="1"/>
  <c r="I395" i="1" s="1"/>
  <c r="F355" i="1"/>
  <c r="I355" i="1" s="1"/>
  <c r="I356" i="1" s="1"/>
  <c r="F318" i="1"/>
  <c r="F275" i="1"/>
  <c r="F195" i="1"/>
  <c r="F760" i="1"/>
  <c r="I760" i="1" s="1"/>
  <c r="F584" i="1"/>
  <c r="F394" i="1"/>
  <c r="I394" i="1" s="1"/>
  <c r="F316" i="1"/>
  <c r="F157" i="1"/>
  <c r="F1246" i="1"/>
  <c r="I1246" i="1" s="1"/>
  <c r="I1247" i="1" s="1"/>
  <c r="F1059" i="1"/>
  <c r="F814" i="1"/>
  <c r="F810" i="1"/>
  <c r="F664" i="1"/>
  <c r="F477" i="1"/>
  <c r="I477" i="1" s="1"/>
  <c r="F321" i="1"/>
  <c r="F240" i="1"/>
  <c r="F1058" i="1"/>
  <c r="F813" i="1"/>
  <c r="F809" i="1"/>
  <c r="F759" i="1"/>
  <c r="I759" i="1" s="1"/>
  <c r="F709" i="1"/>
  <c r="I709" i="1" s="1"/>
  <c r="F663" i="1"/>
  <c r="F511" i="1"/>
  <c r="I511" i="1" s="1"/>
  <c r="F442" i="1"/>
  <c r="I442" i="1" s="1"/>
  <c r="F392" i="1"/>
  <c r="I392" i="1" s="1"/>
  <c r="F320" i="1"/>
  <c r="F315" i="1"/>
  <c r="F812" i="1"/>
  <c r="I812" i="1" s="1"/>
  <c r="F662" i="1"/>
  <c r="I662" i="1" s="1"/>
  <c r="F438" i="1"/>
  <c r="I438" i="1" s="1"/>
  <c r="F319" i="1"/>
  <c r="F236" i="1"/>
  <c r="F1055" i="1"/>
  <c r="I1055" i="1" s="1"/>
  <c r="F764" i="1"/>
  <c r="I764" i="1" s="1"/>
  <c r="F758" i="1"/>
  <c r="I758" i="1" s="1"/>
  <c r="F708" i="1"/>
  <c r="F510" i="1"/>
  <c r="I510" i="1" s="1"/>
  <c r="F276" i="1"/>
  <c r="F1666" i="1"/>
  <c r="I1666" i="1" s="1"/>
  <c r="F1665" i="1"/>
  <c r="I1665" i="1" s="1"/>
  <c r="F1667" i="1"/>
  <c r="I1667" i="1" s="1"/>
  <c r="F115" i="1"/>
  <c r="D1587" i="1"/>
  <c r="I1308" i="1"/>
  <c r="I1309" i="1" s="1"/>
  <c r="I1277" i="1"/>
  <c r="I1278" i="1" s="1"/>
  <c r="I1672" i="1"/>
  <c r="I1104" i="1"/>
  <c r="I1103" i="1"/>
  <c r="I1102" i="1"/>
  <c r="I1101" i="1"/>
  <c r="F1021" i="1"/>
  <c r="I1021" i="1" s="1"/>
  <c r="I1022" i="1" s="1"/>
  <c r="I1673" i="1"/>
  <c r="I2758" i="1" l="1"/>
  <c r="I2582" i="1"/>
  <c r="I2586" i="1" s="1"/>
  <c r="D2558" i="1" s="1"/>
  <c r="F904" i="1"/>
  <c r="I904" i="1" s="1"/>
  <c r="I905" i="1" s="1"/>
  <c r="I910" i="1" s="1"/>
  <c r="F2547" i="1"/>
  <c r="I2547" i="1" s="1"/>
  <c r="I2548" i="1" s="1"/>
  <c r="I2553" i="1" s="1"/>
  <c r="D2498" i="1"/>
  <c r="D2468" i="1"/>
  <c r="D2347" i="1"/>
  <c r="D2314" i="1"/>
  <c r="D2253" i="1"/>
  <c r="D2284" i="1"/>
  <c r="D2223" i="1"/>
  <c r="D2192" i="1"/>
  <c r="I2183" i="1"/>
  <c r="I2187" i="1" s="1"/>
  <c r="I1213" i="1"/>
  <c r="I1171" i="1"/>
  <c r="I625" i="1"/>
  <c r="I765" i="1"/>
  <c r="D2125" i="1"/>
  <c r="I1933" i="1"/>
  <c r="I813" i="1"/>
  <c r="I815" i="1"/>
  <c r="I814" i="1"/>
  <c r="I584" i="1"/>
  <c r="I585" i="1" s="1"/>
  <c r="I707" i="1"/>
  <c r="I810" i="1"/>
  <c r="I1339" i="1"/>
  <c r="I1340" i="1" s="1"/>
  <c r="I1345" i="1" s="1"/>
  <c r="I708" i="1"/>
  <c r="I713" i="1"/>
  <c r="I663" i="1"/>
  <c r="I664" i="1"/>
  <c r="I809" i="1"/>
  <c r="I1059" i="1"/>
  <c r="I1058" i="1"/>
  <c r="I1975" i="1"/>
  <c r="I1668" i="1"/>
  <c r="I396" i="1"/>
  <c r="I512" i="1"/>
  <c r="I443" i="1"/>
  <c r="I479" i="1"/>
  <c r="I1105" i="1"/>
  <c r="I1106" i="1" s="1"/>
  <c r="D1456" i="1"/>
  <c r="C1457" i="1"/>
  <c r="F1460" i="1"/>
  <c r="G1460" i="1"/>
  <c r="I1477" i="1"/>
  <c r="D1482" i="1"/>
  <c r="C1483" i="1"/>
  <c r="F1486" i="1"/>
  <c r="G1486" i="1"/>
  <c r="I1503" i="1"/>
  <c r="D1508" i="1"/>
  <c r="C1509" i="1"/>
  <c r="F1512" i="1"/>
  <c r="G1512" i="1"/>
  <c r="I1529" i="1"/>
  <c r="D1534" i="1"/>
  <c r="C1535" i="1"/>
  <c r="F1538" i="1"/>
  <c r="G1538" i="1"/>
  <c r="I1555" i="1"/>
  <c r="D886" i="1" l="1"/>
  <c r="D2529" i="1"/>
  <c r="D2152" i="1"/>
  <c r="I714" i="1"/>
  <c r="I816" i="1"/>
  <c r="I665" i="1"/>
  <c r="I1060" i="1"/>
  <c r="I1067" i="1" s="1"/>
  <c r="D1071" i="1"/>
  <c r="I1486" i="1"/>
  <c r="I1487" i="1" s="1"/>
  <c r="I1490" i="1" s="1"/>
  <c r="I1491" i="1" s="1"/>
  <c r="I1498" i="1" s="1"/>
  <c r="I1504" i="1" s="1"/>
  <c r="I1538" i="1"/>
  <c r="I1460" i="1"/>
  <c r="I1461" i="1" s="1"/>
  <c r="I1464" i="1" s="1"/>
  <c r="I1465" i="1" s="1"/>
  <c r="I1472" i="1" s="1"/>
  <c r="I1478" i="1" s="1"/>
  <c r="I1512" i="1"/>
  <c r="G2763" i="1" l="1"/>
  <c r="I2763" i="1" s="1"/>
  <c r="G2761" i="1"/>
  <c r="I2761" i="1" s="1"/>
  <c r="G2764" i="1"/>
  <c r="I2764" i="1" s="1"/>
  <c r="G2762" i="1"/>
  <c r="G2765" i="1"/>
  <c r="I2765" i="1" s="1"/>
  <c r="M19" i="22"/>
  <c r="N19" i="22" s="1"/>
  <c r="O19" i="22" s="1"/>
  <c r="M9" i="22"/>
  <c r="N9" i="22" s="1"/>
  <c r="O9" i="22" s="1"/>
  <c r="M14" i="22"/>
  <c r="N14" i="22" s="1"/>
  <c r="O14" i="22" s="1"/>
  <c r="K27" i="22"/>
  <c r="K32" i="22"/>
  <c r="G2649" i="1"/>
  <c r="M13" i="22"/>
  <c r="N13" i="22" s="1"/>
  <c r="O13" i="22" s="1"/>
  <c r="G399" i="1"/>
  <c r="I399" i="1" s="1"/>
  <c r="G403" i="1"/>
  <c r="I403" i="1" s="1"/>
  <c r="G401" i="1"/>
  <c r="I401" i="1" s="1"/>
  <c r="G1979" i="1"/>
  <c r="G1937" i="1" s="1"/>
  <c r="G1938" i="1" s="1"/>
  <c r="M15" i="22"/>
  <c r="N15" i="22" s="1"/>
  <c r="O15" i="22" s="1"/>
  <c r="M12" i="22"/>
  <c r="N12" i="22" s="1"/>
  <c r="O12" i="22" s="1"/>
  <c r="M18" i="22"/>
  <c r="N18" i="22" s="1"/>
  <c r="O18" i="22" s="1"/>
  <c r="E1978" i="1"/>
  <c r="E1936" i="1" s="1"/>
  <c r="K31" i="22"/>
  <c r="K23" i="22"/>
  <c r="K26" i="22"/>
  <c r="K22" i="22"/>
  <c r="K35" i="22"/>
  <c r="G824" i="1"/>
  <c r="I824" i="1" s="1"/>
  <c r="G825" i="1"/>
  <c r="I825" i="1" s="1"/>
  <c r="G669" i="1"/>
  <c r="I669" i="1" s="1"/>
  <c r="G670" i="1"/>
  <c r="I670" i="1" s="1"/>
  <c r="G908" i="1"/>
  <c r="I908" i="1" s="1"/>
  <c r="G1065" i="1"/>
  <c r="G1064" i="1"/>
  <c r="G1343" i="1"/>
  <c r="G1312" i="1"/>
  <c r="I1312" i="1" s="1"/>
  <c r="I1313" i="1" s="1"/>
  <c r="I1314" i="1" s="1"/>
  <c r="G822" i="1"/>
  <c r="I822" i="1" s="1"/>
  <c r="G823" i="1"/>
  <c r="I823" i="1" s="1"/>
  <c r="G819" i="1"/>
  <c r="G820" i="1"/>
  <c r="I820" i="1" s="1"/>
  <c r="G821" i="1"/>
  <c r="I821" i="1" s="1"/>
  <c r="G721" i="1"/>
  <c r="I721" i="1" s="1"/>
  <c r="I722" i="1" s="1"/>
  <c r="I723" i="1" s="1"/>
  <c r="G717" i="1"/>
  <c r="G720" i="1"/>
  <c r="I720" i="1" s="1"/>
  <c r="G718" i="1"/>
  <c r="I718" i="1" s="1"/>
  <c r="G719" i="1"/>
  <c r="I719" i="1" s="1"/>
  <c r="I590" i="1"/>
  <c r="G668" i="1"/>
  <c r="I668" i="1" s="1"/>
  <c r="I1513" i="1"/>
  <c r="I1516" i="1" s="1"/>
  <c r="I1517" i="1" s="1"/>
  <c r="I1524" i="1" s="1"/>
  <c r="I1530" i="1" s="1"/>
  <c r="I1539" i="1"/>
  <c r="I1542" i="1" s="1"/>
  <c r="I1543" i="1" s="1"/>
  <c r="I1550" i="1" s="1"/>
  <c r="I1556" i="1" s="1"/>
  <c r="G1250" i="1"/>
  <c r="G1063" i="1"/>
  <c r="G1281" i="1"/>
  <c r="I1281" i="1" s="1"/>
  <c r="I1282" i="1" s="1"/>
  <c r="I1283" i="1" s="1"/>
  <c r="G1216" i="1"/>
  <c r="E449" i="1"/>
  <c r="E447" i="1"/>
  <c r="E448" i="1"/>
  <c r="G769" i="1"/>
  <c r="I769" i="1" s="1"/>
  <c r="G515" i="1"/>
  <c r="G483" i="1"/>
  <c r="I483" i="1" s="1"/>
  <c r="G770" i="1"/>
  <c r="I770" i="1" s="1"/>
  <c r="G550" i="1"/>
  <c r="I550" i="1" s="1"/>
  <c r="I551" i="1" s="1"/>
  <c r="I552" i="1" s="1"/>
  <c r="G482" i="1"/>
  <c r="G771" i="1"/>
  <c r="I771" i="1" s="1"/>
  <c r="I630" i="1"/>
  <c r="G772" i="1"/>
  <c r="I772" i="1" s="1"/>
  <c r="I773" i="1" s="1"/>
  <c r="G768" i="1"/>
  <c r="G516" i="1"/>
  <c r="I516" i="1" s="1"/>
  <c r="G450" i="1"/>
  <c r="I450" i="1" s="1"/>
  <c r="G446" i="1"/>
  <c r="I446" i="1" s="1"/>
  <c r="F744" i="1"/>
  <c r="I744" i="1" s="1"/>
  <c r="F503" i="1"/>
  <c r="I503" i="1" s="1"/>
  <c r="I505" i="1" s="1"/>
  <c r="I508" i="1" s="1"/>
  <c r="G1025" i="1"/>
  <c r="I1025" i="1" s="1"/>
  <c r="G359" i="1"/>
  <c r="I359" i="1" s="1"/>
  <c r="I360" i="1" s="1"/>
  <c r="I361" i="1" s="1"/>
  <c r="G402" i="1"/>
  <c r="I402" i="1" s="1"/>
  <c r="G400" i="1"/>
  <c r="I400" i="1" s="1"/>
  <c r="F470" i="1"/>
  <c r="I470" i="1" s="1"/>
  <c r="I472" i="1" s="1"/>
  <c r="I475" i="1" s="1"/>
  <c r="D1483" i="1"/>
  <c r="G1671" i="1"/>
  <c r="I1671" i="1" s="1"/>
  <c r="I1674" i="1" s="1"/>
  <c r="D1457" i="1"/>
  <c r="I2766" i="1" l="1"/>
  <c r="I2767" i="1" s="1"/>
  <c r="M32" i="22"/>
  <c r="M27" i="22"/>
  <c r="L32" i="22"/>
  <c r="L27" i="22"/>
  <c r="I404" i="1"/>
  <c r="I405" i="1" s="1"/>
  <c r="I1937" i="1"/>
  <c r="I1979" i="1"/>
  <c r="F1978" i="1"/>
  <c r="F1936" i="1" s="1"/>
  <c r="L26" i="22"/>
  <c r="L22" i="22"/>
  <c r="L35" i="22"/>
  <c r="L31" i="22"/>
  <c r="L23" i="22"/>
  <c r="G1978" i="1"/>
  <c r="G1936" i="1" s="1"/>
  <c r="M26" i="22"/>
  <c r="M22" i="22"/>
  <c r="M35" i="22"/>
  <c r="M31" i="22"/>
  <c r="M23" i="22"/>
  <c r="I631" i="1"/>
  <c r="I632" i="1" s="1"/>
  <c r="I591" i="1"/>
  <c r="I592" i="1" s="1"/>
  <c r="D557" i="1" s="1"/>
  <c r="I2120" i="1"/>
  <c r="I671" i="1"/>
  <c r="I672" i="1" s="1"/>
  <c r="D337" i="1"/>
  <c r="D677" i="1"/>
  <c r="D523" i="1"/>
  <c r="F748" i="1"/>
  <c r="I748" i="1" s="1"/>
  <c r="I753" i="1" s="1"/>
  <c r="I756" i="1" s="1"/>
  <c r="I774" i="1" s="1"/>
  <c r="F432" i="1"/>
  <c r="I432" i="1" s="1"/>
  <c r="G449" i="1"/>
  <c r="G447" i="1"/>
  <c r="G448" i="1"/>
  <c r="F449" i="1"/>
  <c r="F447" i="1"/>
  <c r="F448" i="1"/>
  <c r="D1509" i="1"/>
  <c r="I1218" i="1"/>
  <c r="I1217" i="1"/>
  <c r="D1535" i="1"/>
  <c r="I1026" i="1"/>
  <c r="I1027" i="1" s="1"/>
  <c r="N27" i="22" l="1"/>
  <c r="O27" i="22" s="1"/>
  <c r="N32" i="22"/>
  <c r="O32" i="22" s="1"/>
  <c r="N31" i="22"/>
  <c r="O31" i="22" s="1"/>
  <c r="I1936" i="1"/>
  <c r="I1938" i="1" s="1"/>
  <c r="N22" i="22"/>
  <c r="O22" i="22" s="1"/>
  <c r="N35" i="22"/>
  <c r="O35" i="22" s="1"/>
  <c r="N26" i="22"/>
  <c r="O26" i="22" s="1"/>
  <c r="N23" i="22"/>
  <c r="O23" i="22" s="1"/>
  <c r="D597" i="1"/>
  <c r="D2094" i="1"/>
  <c r="D637" i="1"/>
  <c r="I1978" i="1"/>
  <c r="I1980" i="1" s="1"/>
  <c r="I447" i="1"/>
  <c r="I448" i="1"/>
  <c r="D728" i="1"/>
  <c r="I449" i="1"/>
  <c r="F430" i="1"/>
  <c r="I430" i="1" s="1"/>
  <c r="F431" i="1"/>
  <c r="I431" i="1" s="1"/>
  <c r="I451" i="1" l="1"/>
  <c r="I433" i="1"/>
  <c r="I436" i="1" s="1"/>
  <c r="F147" i="1"/>
  <c r="I147" i="1" s="1"/>
  <c r="F149" i="1"/>
  <c r="I149" i="1" s="1"/>
  <c r="F139" i="1"/>
  <c r="I139" i="1" s="1"/>
  <c r="I140" i="1" s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C127" i="1"/>
  <c r="D126" i="1"/>
  <c r="G95" i="1"/>
  <c r="G94" i="1"/>
  <c r="G93" i="1"/>
  <c r="G92" i="1"/>
  <c r="F95" i="1"/>
  <c r="F94" i="1"/>
  <c r="F93" i="1"/>
  <c r="F92" i="1"/>
  <c r="F107" i="1"/>
  <c r="I107" i="1" s="1"/>
  <c r="F98" i="1"/>
  <c r="I98" i="1" s="1"/>
  <c r="G91" i="1"/>
  <c r="F91" i="1"/>
  <c r="G90" i="1"/>
  <c r="F90" i="1"/>
  <c r="G89" i="1"/>
  <c r="F89" i="1"/>
  <c r="C86" i="1"/>
  <c r="I452" i="1" l="1"/>
  <c r="I93" i="1"/>
  <c r="I95" i="1"/>
  <c r="I131" i="1"/>
  <c r="I132" i="1"/>
  <c r="I133" i="1"/>
  <c r="I135" i="1"/>
  <c r="I130" i="1"/>
  <c r="I134" i="1"/>
  <c r="I136" i="1"/>
  <c r="I92" i="1"/>
  <c r="I94" i="1"/>
  <c r="I90" i="1"/>
  <c r="I99" i="1"/>
  <c r="I89" i="1"/>
  <c r="I91" i="1"/>
  <c r="D410" i="1" l="1"/>
  <c r="I137" i="1"/>
  <c r="I141" i="1" s="1"/>
  <c r="I142" i="1" s="1"/>
  <c r="I96" i="1"/>
  <c r="I100" i="1" s="1"/>
  <c r="I101" i="1" s="1"/>
  <c r="E40" i="14" l="1"/>
  <c r="H14" i="23" l="1"/>
  <c r="F14" i="23"/>
  <c r="I9" i="23" l="1"/>
  <c r="D287" i="1" l="1"/>
  <c r="D254" i="1"/>
  <c r="D207" i="1"/>
  <c r="D168" i="1"/>
  <c r="H75" i="15" l="1"/>
  <c r="N5" i="12" l="1"/>
  <c r="F6" i="24"/>
  <c r="A7" i="13"/>
  <c r="A6" i="16" s="1"/>
  <c r="A6" i="13"/>
  <c r="A5" i="16" s="1"/>
  <c r="A5" i="13"/>
  <c r="A4" i="15" s="1"/>
  <c r="A4" i="13"/>
  <c r="A3" i="24" s="1"/>
  <c r="A6" i="15" l="1"/>
  <c r="A5" i="24"/>
  <c r="A5" i="15"/>
  <c r="A3" i="14"/>
  <c r="A3" i="20"/>
  <c r="A6" i="24"/>
  <c r="A4" i="14"/>
  <c r="A4" i="20"/>
  <c r="A3" i="16"/>
  <c r="A4" i="24"/>
  <c r="A5" i="14"/>
  <c r="A5" i="20"/>
  <c r="A4" i="16"/>
  <c r="A3" i="15"/>
  <c r="A6" i="14"/>
  <c r="A6" i="20"/>
  <c r="A49" i="14" l="1"/>
  <c r="A4" i="17" l="1"/>
  <c r="A3" i="17"/>
  <c r="A2" i="17"/>
  <c r="A1" i="17"/>
  <c r="A4" i="4"/>
  <c r="A3" i="4"/>
  <c r="A2" i="4"/>
  <c r="A1" i="4"/>
  <c r="G17" i="20" l="1"/>
  <c r="F14" i="15" l="1"/>
  <c r="F105" i="1" l="1"/>
  <c r="I105" i="1" s="1"/>
  <c r="F146" i="1"/>
  <c r="I146" i="1" s="1"/>
  <c r="A5" i="12" l="1"/>
  <c r="A5" i="11"/>
  <c r="G22" i="11" l="1"/>
  <c r="G20" i="11"/>
  <c r="G18" i="11"/>
  <c r="F27" i="24" l="1"/>
  <c r="F25" i="24"/>
  <c r="F20" i="24"/>
  <c r="F18" i="24"/>
  <c r="F17" i="24"/>
  <c r="F11" i="24"/>
  <c r="F13" i="24" s="1"/>
  <c r="F29" i="24" l="1"/>
  <c r="G234" i="4" s="1"/>
  <c r="F72" i="17" s="1"/>
  <c r="G236" i="4" l="1"/>
  <c r="F35" i="17" s="1"/>
  <c r="G235" i="4"/>
  <c r="F60" i="17" s="1"/>
  <c r="J6" i="16" l="1"/>
  <c r="J6" i="20"/>
  <c r="H6" i="15"/>
  <c r="H6" i="14"/>
  <c r="F4" i="17"/>
  <c r="I14" i="23" l="1"/>
  <c r="A38" i="8" l="1"/>
  <c r="A37" i="8"/>
  <c r="A36" i="8"/>
  <c r="A35" i="8"/>
  <c r="A39" i="8"/>
  <c r="A13" i="14"/>
  <c r="A12" i="14"/>
  <c r="A11" i="14"/>
  <c r="A10" i="14"/>
  <c r="A4" i="11"/>
  <c r="A3" i="11"/>
  <c r="A2" i="11"/>
  <c r="A1" i="11"/>
  <c r="A4" i="12"/>
  <c r="A3" i="12"/>
  <c r="A2" i="12"/>
  <c r="A1" i="12"/>
  <c r="A4" i="6"/>
  <c r="A3" i="6"/>
  <c r="A2" i="6"/>
  <c r="A1" i="6"/>
  <c r="A4" i="7"/>
  <c r="A3" i="7"/>
  <c r="A2" i="7"/>
  <c r="A1" i="7"/>
  <c r="A4" i="18"/>
  <c r="A3" i="18"/>
  <c r="A2" i="18"/>
  <c r="A1" i="18"/>
  <c r="A4" i="22"/>
  <c r="A3" i="22"/>
  <c r="A2" i="22"/>
  <c r="A1" i="22"/>
  <c r="A1" i="23"/>
  <c r="A4" i="23"/>
  <c r="A3" i="23"/>
  <c r="A2" i="23"/>
  <c r="Q14" i="23" l="1"/>
  <c r="E14" i="23" s="1"/>
  <c r="N14" i="23"/>
  <c r="D14" i="23" s="1"/>
  <c r="G14" i="23"/>
  <c r="Q13" i="23"/>
  <c r="N13" i="23"/>
  <c r="D13" i="23" s="1"/>
  <c r="G13" i="23"/>
  <c r="Q12" i="23"/>
  <c r="N12" i="23"/>
  <c r="D12" i="23" s="1"/>
  <c r="G12" i="23"/>
  <c r="Q10" i="23"/>
  <c r="E10" i="23" s="1"/>
  <c r="N10" i="23"/>
  <c r="D10" i="23" s="1"/>
  <c r="G10" i="23"/>
  <c r="Q9" i="23"/>
  <c r="E9" i="23" s="1"/>
  <c r="N9" i="23"/>
  <c r="D9" i="23" s="1"/>
  <c r="G9" i="23"/>
  <c r="N8" i="23"/>
  <c r="D8" i="23" s="1"/>
  <c r="G8" i="23"/>
  <c r="J8" i="23" l="1"/>
  <c r="K14" i="23"/>
  <c r="E89" i="6" s="1"/>
  <c r="K13" i="23"/>
  <c r="K10" i="23"/>
  <c r="E91" i="6" s="1"/>
  <c r="K8" i="23"/>
  <c r="K9" i="23"/>
  <c r="E90" i="6" s="1"/>
  <c r="J10" i="23"/>
  <c r="D91" i="6" s="1"/>
  <c r="J13" i="23"/>
  <c r="J12" i="23"/>
  <c r="K12" i="23"/>
  <c r="J9" i="23"/>
  <c r="D90" i="6" s="1"/>
  <c r="J14" i="23"/>
  <c r="D89" i="6" s="1"/>
  <c r="G1877" i="1" l="1"/>
  <c r="F1877" i="1"/>
  <c r="F1876" i="1"/>
  <c r="G1876" i="1"/>
  <c r="K15" i="23"/>
  <c r="I17" i="20" s="1"/>
  <c r="H17" i="20"/>
  <c r="F11" i="11"/>
  <c r="I11" i="11" s="1"/>
  <c r="I1877" i="1" l="1"/>
  <c r="I1876" i="1"/>
  <c r="J11" i="11"/>
  <c r="I1879" i="1" l="1"/>
  <c r="I1884" i="1" s="1"/>
  <c r="I1885" i="1" s="1"/>
  <c r="I1892" i="1" s="1"/>
  <c r="I1898" i="1" s="1"/>
  <c r="E16" i="20"/>
  <c r="G205" i="4" l="1"/>
  <c r="F32" i="17" s="1"/>
  <c r="E17" i="20"/>
  <c r="G206" i="4" l="1"/>
  <c r="F56" i="17" s="1"/>
  <c r="J17" i="20"/>
  <c r="I819" i="1"/>
  <c r="I826" i="1" s="1"/>
  <c r="I827" i="1" s="1"/>
  <c r="I717" i="1"/>
  <c r="I515" i="1"/>
  <c r="I517" i="1" s="1"/>
  <c r="I518" i="1" s="1"/>
  <c r="I768" i="1"/>
  <c r="I482" i="1"/>
  <c r="I484" i="1" s="1"/>
  <c r="I485" i="1" s="1"/>
  <c r="F106" i="1"/>
  <c r="I106" i="1" s="1"/>
  <c r="I108" i="1" s="1"/>
  <c r="F148" i="1"/>
  <c r="I148" i="1" s="1"/>
  <c r="I150" i="1" s="1"/>
  <c r="D779" i="1" l="1"/>
  <c r="K17" i="20"/>
  <c r="D457" i="1"/>
  <c r="D490" i="1"/>
  <c r="F37" i="20"/>
  <c r="H37" i="20" s="1"/>
  <c r="I40" i="20"/>
  <c r="H40" i="20"/>
  <c r="I32" i="20"/>
  <c r="H32" i="20"/>
  <c r="I16" i="20"/>
  <c r="H16" i="20"/>
  <c r="I44" i="20"/>
  <c r="H44" i="20"/>
  <c r="I37" i="20"/>
  <c r="I36" i="20"/>
  <c r="H29" i="20"/>
  <c r="H28" i="20"/>
  <c r="G241" i="4" l="1"/>
  <c r="F82" i="17" s="1"/>
  <c r="J37" i="20"/>
  <c r="K37" i="20" s="1"/>
  <c r="J36" i="20"/>
  <c r="K36" i="20" s="1"/>
  <c r="J44" i="20"/>
  <c r="K44" i="20" s="1"/>
  <c r="J40" i="20"/>
  <c r="K40" i="20" s="1"/>
  <c r="J16" i="20"/>
  <c r="K16" i="20" s="1"/>
  <c r="J32" i="20"/>
  <c r="K32" i="20" s="1"/>
  <c r="I29" i="20"/>
  <c r="J29" i="20" s="1"/>
  <c r="K29" i="20" s="1"/>
  <c r="I28" i="20"/>
  <c r="J28" i="20" s="1"/>
  <c r="K28" i="20" s="1"/>
  <c r="I23" i="20"/>
  <c r="I22" i="20"/>
  <c r="I13" i="20"/>
  <c r="I12" i="20"/>
  <c r="H23" i="20"/>
  <c r="H13" i="20"/>
  <c r="H12" i="20"/>
  <c r="J12" i="20" l="1"/>
  <c r="K12" i="20" s="1"/>
  <c r="J13" i="20"/>
  <c r="K13" i="20" s="1"/>
  <c r="J23" i="20"/>
  <c r="K23" i="20" s="1"/>
  <c r="H22" i="15"/>
  <c r="E24" i="5" l="1"/>
  <c r="D19" i="18"/>
  <c r="F3" i="4" s="1"/>
  <c r="I14" i="4" s="1"/>
  <c r="J14" i="4" l="1"/>
  <c r="G26" i="17"/>
  <c r="I183" i="4"/>
  <c r="J183" i="4" s="1"/>
  <c r="I180" i="4"/>
  <c r="I137" i="4"/>
  <c r="I138" i="4"/>
  <c r="I139" i="4"/>
  <c r="I135" i="4"/>
  <c r="I132" i="4"/>
  <c r="I136" i="4"/>
  <c r="I133" i="4"/>
  <c r="I134" i="4"/>
  <c r="I182" i="4"/>
  <c r="J182" i="4" s="1"/>
  <c r="I181" i="4"/>
  <c r="I184" i="4"/>
  <c r="I149" i="4"/>
  <c r="I154" i="4"/>
  <c r="I162" i="4"/>
  <c r="I155" i="4"/>
  <c r="I158" i="4"/>
  <c r="I151" i="4"/>
  <c r="I165" i="4"/>
  <c r="I152" i="4"/>
  <c r="I171" i="4"/>
  <c r="J171" i="4" s="1"/>
  <c r="I144" i="4"/>
  <c r="J144" i="4" s="1"/>
  <c r="I130" i="4"/>
  <c r="J130" i="4" s="1"/>
  <c r="I191" i="4"/>
  <c r="I113" i="4"/>
  <c r="J113" i="4" s="1"/>
  <c r="I179" i="4"/>
  <c r="I177" i="4"/>
  <c r="I178" i="4"/>
  <c r="I157" i="4"/>
  <c r="I143" i="4"/>
  <c r="J143" i="4" s="1"/>
  <c r="I150" i="4"/>
  <c r="I156" i="4"/>
  <c r="I126" i="4"/>
  <c r="I127" i="4"/>
  <c r="I193" i="4"/>
  <c r="J193" i="4" s="1"/>
  <c r="I188" i="4"/>
  <c r="J188" i="4" s="1"/>
  <c r="I194" i="4"/>
  <c r="J194" i="4" s="1"/>
  <c r="I110" i="4"/>
  <c r="J110" i="4" s="1"/>
  <c r="I42" i="4"/>
  <c r="J42" i="4" s="1"/>
  <c r="I41" i="4"/>
  <c r="J41" i="4" s="1"/>
  <c r="I40" i="4"/>
  <c r="J40" i="4" s="1"/>
  <c r="I68" i="4"/>
  <c r="J68" i="4" s="1"/>
  <c r="I69" i="4"/>
  <c r="J69" i="4" s="1"/>
  <c r="I91" i="4"/>
  <c r="J91" i="4" s="1"/>
  <c r="I101" i="4"/>
  <c r="J101" i="4" s="1"/>
  <c r="I98" i="4"/>
  <c r="G64" i="17" s="1"/>
  <c r="I88" i="4"/>
  <c r="J88" i="4" s="1"/>
  <c r="I76" i="4"/>
  <c r="J76" i="4" s="1"/>
  <c r="I82" i="4"/>
  <c r="I81" i="4"/>
  <c r="I63" i="4"/>
  <c r="J63" i="4" s="1"/>
  <c r="I70" i="4"/>
  <c r="J70" i="4" s="1"/>
  <c r="I51" i="4"/>
  <c r="J51" i="4" s="1"/>
  <c r="I56" i="4"/>
  <c r="J56" i="4" s="1"/>
  <c r="I34" i="4"/>
  <c r="J34" i="4" s="1"/>
  <c r="I38" i="4"/>
  <c r="I33" i="4"/>
  <c r="J33" i="4" s="1"/>
  <c r="I39" i="4"/>
  <c r="J39" i="4" s="1"/>
  <c r="I71" i="4"/>
  <c r="I119" i="4"/>
  <c r="G91" i="17" s="1"/>
  <c r="I62" i="4"/>
  <c r="G20" i="17" s="1"/>
  <c r="I22" i="4"/>
  <c r="I118" i="4"/>
  <c r="G92" i="17" s="1"/>
  <c r="I121" i="4"/>
  <c r="G44" i="17" s="1"/>
  <c r="I93" i="4"/>
  <c r="G80" i="17" s="1"/>
  <c r="I120" i="4"/>
  <c r="G61" i="17" s="1"/>
  <c r="I67" i="4"/>
  <c r="G74" i="17"/>
  <c r="I55" i="4"/>
  <c r="I79" i="4"/>
  <c r="I195" i="4"/>
  <c r="G90" i="17" s="1"/>
  <c r="I122" i="4"/>
  <c r="G79" i="17" s="1"/>
  <c r="I57" i="4"/>
  <c r="I15" i="4"/>
  <c r="F4" i="4"/>
  <c r="B24" i="5"/>
  <c r="I234" i="4"/>
  <c r="I235" i="4"/>
  <c r="E3" i="17"/>
  <c r="G43" i="17" l="1"/>
  <c r="H26" i="17"/>
  <c r="J154" i="4"/>
  <c r="H69" i="17" s="1"/>
  <c r="G69" i="17"/>
  <c r="J132" i="4"/>
  <c r="H62" i="17" s="1"/>
  <c r="G62" i="17"/>
  <c r="J157" i="4"/>
  <c r="H49" i="17" s="1"/>
  <c r="G49" i="17"/>
  <c r="J149" i="4"/>
  <c r="H109" i="17" s="1"/>
  <c r="G109" i="17"/>
  <c r="J135" i="4"/>
  <c r="H67" i="17" s="1"/>
  <c r="G67" i="17"/>
  <c r="J150" i="4"/>
  <c r="H99" i="17" s="1"/>
  <c r="G99" i="17"/>
  <c r="J162" i="4"/>
  <c r="H112" i="17" s="1"/>
  <c r="G112" i="17"/>
  <c r="J178" i="4"/>
  <c r="H22" i="17" s="1"/>
  <c r="G22" i="17"/>
  <c r="J152" i="4"/>
  <c r="H101" i="17" s="1"/>
  <c r="G101" i="17"/>
  <c r="J184" i="4"/>
  <c r="H10" i="17" s="1"/>
  <c r="G10" i="17"/>
  <c r="J139" i="4"/>
  <c r="H98" i="17" s="1"/>
  <c r="G98" i="17"/>
  <c r="J136" i="4"/>
  <c r="H31" i="17" s="1"/>
  <c r="G31" i="17"/>
  <c r="J177" i="4"/>
  <c r="H66" i="17" s="1"/>
  <c r="G66" i="17"/>
  <c r="J165" i="4"/>
  <c r="H86" i="17" s="1"/>
  <c r="G86" i="17"/>
  <c r="J181" i="4"/>
  <c r="H16" i="17" s="1"/>
  <c r="G16" i="17"/>
  <c r="J138" i="4"/>
  <c r="H84" i="17" s="1"/>
  <c r="G84" i="17"/>
  <c r="J127" i="4"/>
  <c r="H57" i="17" s="1"/>
  <c r="G57" i="17"/>
  <c r="J179" i="4"/>
  <c r="H54" i="17" s="1"/>
  <c r="G54" i="17"/>
  <c r="J151" i="4"/>
  <c r="H105" i="17" s="1"/>
  <c r="G105" i="17"/>
  <c r="J137" i="4"/>
  <c r="H38" i="17" s="1"/>
  <c r="G38" i="17"/>
  <c r="J126" i="4"/>
  <c r="H52" i="17" s="1"/>
  <c r="G52" i="17"/>
  <c r="J158" i="4"/>
  <c r="H100" i="17" s="1"/>
  <c r="G100" i="17"/>
  <c r="J134" i="4"/>
  <c r="H37" i="17" s="1"/>
  <c r="G37" i="17"/>
  <c r="J180" i="4"/>
  <c r="H23" i="17" s="1"/>
  <c r="G23" i="17"/>
  <c r="J156" i="4"/>
  <c r="H45" i="17" s="1"/>
  <c r="G45" i="17"/>
  <c r="J191" i="4"/>
  <c r="H36" i="17" s="1"/>
  <c r="G36" i="17"/>
  <c r="J155" i="4"/>
  <c r="H103" i="17" s="1"/>
  <c r="G103" i="17"/>
  <c r="J133" i="4"/>
  <c r="H68" i="17" s="1"/>
  <c r="G68" i="17"/>
  <c r="I164" i="4"/>
  <c r="I169" i="4"/>
  <c r="I163" i="4"/>
  <c r="I147" i="4"/>
  <c r="I159" i="4"/>
  <c r="I160" i="4"/>
  <c r="I153" i="4"/>
  <c r="I161" i="4"/>
  <c r="I168" i="4"/>
  <c r="I146" i="4"/>
  <c r="I166" i="4"/>
  <c r="I145" i="4"/>
  <c r="I148" i="4"/>
  <c r="I167" i="4"/>
  <c r="G76" i="17"/>
  <c r="H46" i="17"/>
  <c r="G46" i="17"/>
  <c r="I94" i="4"/>
  <c r="I25" i="4"/>
  <c r="G15" i="17" s="1"/>
  <c r="G24" i="17"/>
  <c r="J82" i="4"/>
  <c r="H87" i="17" s="1"/>
  <c r="G87" i="17"/>
  <c r="J235" i="4"/>
  <c r="H60" i="17" s="1"/>
  <c r="G60" i="17"/>
  <c r="J234" i="4"/>
  <c r="H72" i="17" s="1"/>
  <c r="G72" i="17"/>
  <c r="J81" i="4"/>
  <c r="H65" i="17" s="1"/>
  <c r="G65" i="17"/>
  <c r="J98" i="4"/>
  <c r="H64" i="17" s="1"/>
  <c r="J38" i="4"/>
  <c r="H95" i="17" s="1"/>
  <c r="G95" i="17"/>
  <c r="G104" i="17"/>
  <c r="E4" i="17"/>
  <c r="I218" i="4"/>
  <c r="I223" i="4"/>
  <c r="I205" i="4"/>
  <c r="G32" i="17" s="1"/>
  <c r="I236" i="4"/>
  <c r="J236" i="4" s="1"/>
  <c r="I206" i="4"/>
  <c r="G56" i="17" s="1"/>
  <c r="J57" i="4"/>
  <c r="J79" i="4"/>
  <c r="J67" i="4"/>
  <c r="J121" i="4"/>
  <c r="H44" i="17" s="1"/>
  <c r="J62" i="4"/>
  <c r="H20" i="17" s="1"/>
  <c r="J71" i="4"/>
  <c r="J122" i="4"/>
  <c r="H79" i="17" s="1"/>
  <c r="J120" i="4"/>
  <c r="H61" i="17" s="1"/>
  <c r="J118" i="4"/>
  <c r="H92" i="17" s="1"/>
  <c r="H43" i="17"/>
  <c r="J195" i="4"/>
  <c r="H90" i="17" s="1"/>
  <c r="J55" i="4"/>
  <c r="J22" i="4"/>
  <c r="H24" i="17"/>
  <c r="H74" i="17"/>
  <c r="J93" i="4"/>
  <c r="H80" i="17" s="1"/>
  <c r="J119" i="4"/>
  <c r="H91" i="17" s="1"/>
  <c r="J185" i="4" l="1"/>
  <c r="G12" i="5" s="1"/>
  <c r="D22" i="13" s="1"/>
  <c r="D41" i="13" s="1"/>
  <c r="J161" i="4"/>
  <c r="H58" i="17" s="1"/>
  <c r="G58" i="17"/>
  <c r="J153" i="4"/>
  <c r="H106" i="17" s="1"/>
  <c r="G106" i="17"/>
  <c r="J167" i="4"/>
  <c r="H110" i="17" s="1"/>
  <c r="G110" i="17"/>
  <c r="J160" i="4"/>
  <c r="H113" i="17" s="1"/>
  <c r="G113" i="17"/>
  <c r="J148" i="4"/>
  <c r="H108" i="17" s="1"/>
  <c r="G108" i="17"/>
  <c r="J159" i="4"/>
  <c r="H102" i="17" s="1"/>
  <c r="G102" i="17"/>
  <c r="J145" i="4"/>
  <c r="H18" i="17" s="1"/>
  <c r="G18" i="17"/>
  <c r="J147" i="4"/>
  <c r="H85" i="17" s="1"/>
  <c r="G85" i="17"/>
  <c r="J94" i="4"/>
  <c r="H17" i="17" s="1"/>
  <c r="G17" i="17"/>
  <c r="J166" i="4"/>
  <c r="H93" i="17" s="1"/>
  <c r="G93" i="17"/>
  <c r="J163" i="4"/>
  <c r="H111" i="17" s="1"/>
  <c r="G111" i="17"/>
  <c r="J146" i="4"/>
  <c r="H27" i="17" s="1"/>
  <c r="G27" i="17"/>
  <c r="J169" i="4"/>
  <c r="H33" i="17" s="1"/>
  <c r="G33" i="17"/>
  <c r="J168" i="4"/>
  <c r="H96" i="17" s="1"/>
  <c r="G96" i="17"/>
  <c r="J164" i="4"/>
  <c r="H89" i="17" s="1"/>
  <c r="G89" i="17"/>
  <c r="L41" i="13"/>
  <c r="N41" i="13"/>
  <c r="J41" i="13"/>
  <c r="H41" i="13"/>
  <c r="F41" i="13"/>
  <c r="J25" i="4"/>
  <c r="H15" i="17" s="1"/>
  <c r="G47" i="17"/>
  <c r="G35" i="17"/>
  <c r="H104" i="17"/>
  <c r="J206" i="4"/>
  <c r="H56" i="17" s="1"/>
  <c r="J123" i="4"/>
  <c r="G9" i="5" s="1"/>
  <c r="D19" i="13" s="1"/>
  <c r="D38" i="13" s="1"/>
  <c r="M16" i="12"/>
  <c r="L16" i="12"/>
  <c r="M15" i="12"/>
  <c r="L15" i="12"/>
  <c r="M14" i="12"/>
  <c r="L14" i="12"/>
  <c r="M13" i="12"/>
  <c r="L13" i="12"/>
  <c r="M12" i="12"/>
  <c r="L12" i="12"/>
  <c r="M11" i="12"/>
  <c r="L11" i="12"/>
  <c r="M10" i="12"/>
  <c r="L10" i="12"/>
  <c r="N38" i="13" l="1"/>
  <c r="H16" i="12"/>
  <c r="I16" i="12" s="1"/>
  <c r="N16" i="12" s="1"/>
  <c r="H13" i="12"/>
  <c r="I13" i="12" s="1"/>
  <c r="N13" i="12" s="1"/>
  <c r="H12" i="12"/>
  <c r="I12" i="12" s="1"/>
  <c r="N12" i="12" s="1"/>
  <c r="H10" i="12"/>
  <c r="I10" i="12" s="1"/>
  <c r="N10" i="12" s="1"/>
  <c r="H14" i="12"/>
  <c r="I14" i="12" s="1"/>
  <c r="N14" i="12" s="1"/>
  <c r="H11" i="12"/>
  <c r="I11" i="12" s="1"/>
  <c r="N11" i="12" s="1"/>
  <c r="H15" i="12"/>
  <c r="I15" i="12" s="1"/>
  <c r="N15" i="12" s="1"/>
  <c r="J38" i="13" l="1"/>
  <c r="J19" i="13"/>
  <c r="N19" i="13"/>
  <c r="L19" i="13"/>
  <c r="M23" i="12"/>
  <c r="L23" i="12"/>
  <c r="M22" i="12"/>
  <c r="L22" i="12"/>
  <c r="D23" i="12"/>
  <c r="D22" i="12"/>
  <c r="H33" i="12" l="1"/>
  <c r="I33" i="12" s="1"/>
  <c r="N33" i="12" s="1"/>
  <c r="H22" i="12"/>
  <c r="I22" i="12" s="1"/>
  <c r="N22" i="12" s="1"/>
  <c r="H23" i="12"/>
  <c r="I23" i="12" s="1"/>
  <c r="N23" i="12" l="1"/>
  <c r="D22" i="11"/>
  <c r="F22" i="11" s="1"/>
  <c r="K11" i="11"/>
  <c r="F20" i="11"/>
  <c r="F19" i="11"/>
  <c r="F18" i="11"/>
  <c r="F16" i="11"/>
  <c r="F15" i="11"/>
  <c r="F14" i="11"/>
  <c r="F12" i="11"/>
  <c r="F10" i="11"/>
  <c r="L11" i="11" l="1"/>
  <c r="M11" i="11"/>
  <c r="G12" i="11" l="1"/>
  <c r="K22" i="11"/>
  <c r="K20" i="11"/>
  <c r="K19" i="11"/>
  <c r="K18" i="11"/>
  <c r="K16" i="11"/>
  <c r="K15" i="11"/>
  <c r="K12" i="11"/>
  <c r="K14" i="11"/>
  <c r="I22" i="11" l="1"/>
  <c r="E7" i="1"/>
  <c r="E162" i="1" l="1"/>
  <c r="E120" i="1"/>
  <c r="H39" i="15"/>
  <c r="H37" i="15"/>
  <c r="H35" i="15"/>
  <c r="H34" i="15"/>
  <c r="F16" i="15"/>
  <c r="H23" i="15" l="1"/>
  <c r="H31" i="15" s="1"/>
  <c r="H30" i="15" l="1"/>
  <c r="F18" i="15"/>
  <c r="J10" i="11" l="1"/>
  <c r="H18" i="15" l="1"/>
  <c r="H49" i="14"/>
  <c r="H68" i="15" l="1"/>
  <c r="I18" i="16" l="1"/>
  <c r="I17" i="16"/>
  <c r="I16" i="16"/>
  <c r="I13" i="16"/>
  <c r="E13" i="16"/>
  <c r="I12" i="16"/>
  <c r="E12" i="16"/>
  <c r="I11" i="16"/>
  <c r="E11" i="16"/>
  <c r="M25" i="12" l="1"/>
  <c r="M24" i="12"/>
  <c r="M21" i="12"/>
  <c r="M20" i="12"/>
  <c r="M19" i="12"/>
  <c r="M18" i="12"/>
  <c r="L25" i="12" l="1"/>
  <c r="L24" i="12"/>
  <c r="L21" i="12"/>
  <c r="L20" i="12"/>
  <c r="L19" i="12"/>
  <c r="L18" i="12"/>
  <c r="B38" i="14"/>
  <c r="B36" i="14"/>
  <c r="H58" i="15"/>
  <c r="H34" i="12" l="1"/>
  <c r="I34" i="12" s="1"/>
  <c r="H26" i="12" l="1"/>
  <c r="I26" i="12" s="1"/>
  <c r="N26" i="12" s="1"/>
  <c r="G54" i="15"/>
  <c r="E54" i="15"/>
  <c r="G53" i="15"/>
  <c r="E53" i="15"/>
  <c r="G52" i="15"/>
  <c r="E52" i="15"/>
  <c r="G51" i="15"/>
  <c r="E51" i="15"/>
  <c r="G50" i="15"/>
  <c r="G49" i="15"/>
  <c r="G48" i="15"/>
  <c r="G47" i="15"/>
  <c r="G46" i="15"/>
  <c r="J58" i="15" s="1"/>
  <c r="E50" i="15"/>
  <c r="F38" i="14"/>
  <c r="G25" i="15"/>
  <c r="F36" i="14"/>
  <c r="C32" i="14"/>
  <c r="E32" i="14" s="1"/>
  <c r="G24" i="15"/>
  <c r="H25" i="12" l="1"/>
  <c r="I25" i="12" s="1"/>
  <c r="H50" i="15"/>
  <c r="H24" i="15"/>
  <c r="H32" i="15" s="1"/>
  <c r="E49" i="15" s="1"/>
  <c r="H49" i="15" s="1"/>
  <c r="H52" i="15"/>
  <c r="H53" i="15"/>
  <c r="H54" i="15"/>
  <c r="H51" i="15"/>
  <c r="C34" i="14"/>
  <c r="E34" i="14" s="1"/>
  <c r="G21" i="15" s="1"/>
  <c r="G23" i="15" l="1"/>
  <c r="B42" i="14"/>
  <c r="G22" i="15" s="1"/>
  <c r="G11" i="13"/>
  <c r="I11" i="13" s="1"/>
  <c r="K11" i="13" s="1"/>
  <c r="M11" i="13" s="1"/>
  <c r="N25" i="12"/>
  <c r="H24" i="12"/>
  <c r="H21" i="12"/>
  <c r="I21" i="12" s="1"/>
  <c r="N21" i="12" s="1"/>
  <c r="H20" i="12"/>
  <c r="I20" i="12" s="1"/>
  <c r="H19" i="12"/>
  <c r="H18" i="12"/>
  <c r="J22" i="11"/>
  <c r="M22" i="11" s="1"/>
  <c r="J20" i="11"/>
  <c r="M20" i="11" s="1"/>
  <c r="J19" i="11"/>
  <c r="M19" i="11" s="1"/>
  <c r="J18" i="11"/>
  <c r="M18" i="11" s="1"/>
  <c r="J16" i="11"/>
  <c r="M16" i="11" s="1"/>
  <c r="I15" i="11"/>
  <c r="L15" i="11" s="1"/>
  <c r="J14" i="11"/>
  <c r="M14" i="11" s="1"/>
  <c r="J12" i="11"/>
  <c r="M12" i="11" s="1"/>
  <c r="M10" i="11"/>
  <c r="E48" i="15" l="1"/>
  <c r="H48" i="15" s="1"/>
  <c r="E46" i="15"/>
  <c r="H46" i="15" s="1"/>
  <c r="E47" i="15"/>
  <c r="I24" i="12"/>
  <c r="N24" i="12" s="1"/>
  <c r="I19" i="12"/>
  <c r="N19" i="12" s="1"/>
  <c r="N34" i="12"/>
  <c r="N20" i="12"/>
  <c r="I18" i="12"/>
  <c r="N18" i="12" s="1"/>
  <c r="I10" i="11"/>
  <c r="L10" i="11" s="1"/>
  <c r="I19" i="11"/>
  <c r="L19" i="11" s="1"/>
  <c r="J15" i="11"/>
  <c r="M15" i="11" s="1"/>
  <c r="M23" i="11" s="1"/>
  <c r="I18" i="11"/>
  <c r="L18" i="11" s="1"/>
  <c r="L22" i="11"/>
  <c r="I20" i="11"/>
  <c r="L20" i="11" s="1"/>
  <c r="I16" i="11"/>
  <c r="L16" i="11" s="1"/>
  <c r="I12" i="11"/>
  <c r="L12" i="11" s="1"/>
  <c r="I14" i="11"/>
  <c r="L14" i="11" s="1"/>
  <c r="N35" i="12" l="1"/>
  <c r="H47" i="15"/>
  <c r="H55" i="15" s="1"/>
  <c r="H59" i="15" s="1"/>
  <c r="E55" i="15"/>
  <c r="M25" i="11"/>
  <c r="L23" i="11"/>
  <c r="F62" i="15" l="1"/>
  <c r="F63" i="15" s="1"/>
  <c r="G64" i="15" s="1"/>
  <c r="H69" i="15" s="1"/>
  <c r="B79" i="15" s="1"/>
  <c r="G15" i="4"/>
  <c r="F107" i="17" s="1"/>
  <c r="L25" i="11"/>
  <c r="N36" i="12"/>
  <c r="J15" i="4" l="1"/>
  <c r="E22" i="16"/>
  <c r="E24" i="16" s="1"/>
  <c r="C10" i="16" s="1"/>
  <c r="E25" i="16"/>
  <c r="E26" i="16" l="1"/>
  <c r="F16" i="16" s="1"/>
  <c r="F11" i="16"/>
  <c r="F12" i="16" s="1"/>
  <c r="H12" i="16" s="1"/>
  <c r="J12" i="16" s="1"/>
  <c r="C15" i="16" l="1"/>
  <c r="H11" i="16"/>
  <c r="J11" i="16" s="1"/>
  <c r="F13" i="16"/>
  <c r="H13" i="16" s="1"/>
  <c r="J13" i="16" s="1"/>
  <c r="F18" i="16"/>
  <c r="H18" i="16" s="1"/>
  <c r="J18" i="16" s="1"/>
  <c r="F17" i="16"/>
  <c r="H17" i="16" s="1"/>
  <c r="J17" i="16" s="1"/>
  <c r="H16" i="16"/>
  <c r="J16" i="16" s="1"/>
  <c r="J237" i="4" l="1"/>
  <c r="J20" i="16"/>
  <c r="I241" i="4" l="1"/>
  <c r="G82" i="17" s="1"/>
  <c r="F309" i="1" l="1"/>
  <c r="F308" i="1"/>
  <c r="F307" i="1"/>
  <c r="F306" i="1"/>
  <c r="F305" i="1"/>
  <c r="F304" i="1"/>
  <c r="F303" i="1"/>
  <c r="F269" i="1"/>
  <c r="F268" i="1"/>
  <c r="F230" i="1"/>
  <c r="F229" i="1"/>
  <c r="F228" i="1"/>
  <c r="F227" i="1"/>
  <c r="F226" i="1"/>
  <c r="F187" i="1"/>
  <c r="F186" i="1"/>
  <c r="F296" i="1"/>
  <c r="F295" i="1"/>
  <c r="F261" i="1"/>
  <c r="F260" i="1"/>
  <c r="F219" i="1"/>
  <c r="F218" i="1"/>
  <c r="F178" i="1"/>
  <c r="F177" i="1"/>
  <c r="G292" i="1"/>
  <c r="F292" i="1"/>
  <c r="G291" i="1"/>
  <c r="F291" i="1"/>
  <c r="G215" i="1"/>
  <c r="F215" i="1"/>
  <c r="G214" i="1"/>
  <c r="F214" i="1"/>
  <c r="G212" i="1"/>
  <c r="F212" i="1"/>
  <c r="G211" i="1"/>
  <c r="F211" i="1"/>
  <c r="G174" i="1"/>
  <c r="F174" i="1"/>
  <c r="G173" i="1"/>
  <c r="F173" i="1"/>
  <c r="G172" i="1"/>
  <c r="F172" i="1"/>
  <c r="F185" i="1"/>
  <c r="F11" i="1"/>
  <c r="G8" i="1"/>
  <c r="F8" i="1"/>
  <c r="G7" i="1"/>
  <c r="F7" i="1"/>
  <c r="I173" i="1" l="1"/>
  <c r="I7" i="1"/>
  <c r="I226" i="4" l="1"/>
  <c r="G53" i="17" s="1"/>
  <c r="I222" i="4"/>
  <c r="I221" i="4"/>
  <c r="I217" i="4"/>
  <c r="I216" i="4"/>
  <c r="I210" i="4"/>
  <c r="I209" i="4"/>
  <c r="G39" i="17" s="1"/>
  <c r="I204" i="4"/>
  <c r="G77" i="17" s="1"/>
  <c r="I203" i="4"/>
  <c r="G51" i="17" l="1"/>
  <c r="G40" i="17"/>
  <c r="G28" i="17"/>
  <c r="G59" i="17"/>
  <c r="G55" i="17"/>
  <c r="G11" i="17"/>
  <c r="G73" i="17"/>
  <c r="G78" i="17"/>
  <c r="G19" i="17"/>
  <c r="G29" i="17"/>
  <c r="I12" i="4"/>
  <c r="G41" i="17" s="1"/>
  <c r="I11" i="4"/>
  <c r="G42" i="17" s="1"/>
  <c r="I10" i="4"/>
  <c r="G12" i="17" s="1"/>
  <c r="I9" i="4"/>
  <c r="G88" i="17" s="1"/>
  <c r="I8" i="4"/>
  <c r="G107" i="17" s="1"/>
  <c r="J203" i="4" l="1"/>
  <c r="J204" i="4"/>
  <c r="H77" i="17" s="1"/>
  <c r="J205" i="4"/>
  <c r="J241" i="4"/>
  <c r="H82" i="17" s="1"/>
  <c r="J226" i="4"/>
  <c r="H53" i="17" s="1"/>
  <c r="J223" i="4"/>
  <c r="J222" i="4"/>
  <c r="J221" i="4"/>
  <c r="J218" i="4"/>
  <c r="J217" i="4"/>
  <c r="J216" i="4"/>
  <c r="J210" i="4"/>
  <c r="J12" i="4"/>
  <c r="J11" i="4"/>
  <c r="J10" i="4"/>
  <c r="J9" i="4"/>
  <c r="J8" i="4"/>
  <c r="H107" i="17" l="1"/>
  <c r="H88" i="17"/>
  <c r="H12" i="17"/>
  <c r="H42" i="17"/>
  <c r="H41" i="17"/>
  <c r="H32" i="17"/>
  <c r="H55" i="17"/>
  <c r="H28" i="17"/>
  <c r="H59" i="17"/>
  <c r="H29" i="17"/>
  <c r="H11" i="17"/>
  <c r="H73" i="17"/>
  <c r="H51" i="17"/>
  <c r="H40" i="17"/>
  <c r="H47" i="17"/>
  <c r="H35" i="17"/>
  <c r="H78" i="17"/>
  <c r="H19" i="17"/>
  <c r="J207" i="4"/>
  <c r="J227" i="4"/>
  <c r="J242" i="4"/>
  <c r="J219" i="4"/>
  <c r="J224" i="4"/>
  <c r="C288" i="1"/>
  <c r="C255" i="1"/>
  <c r="C208" i="1"/>
  <c r="C169" i="1"/>
  <c r="C4" i="1"/>
  <c r="J228" i="4" l="1"/>
  <c r="J238" i="4"/>
  <c r="I309" i="1" l="1"/>
  <c r="I308" i="1"/>
  <c r="I307" i="1"/>
  <c r="I306" i="1"/>
  <c r="I305" i="1"/>
  <c r="I304" i="1"/>
  <c r="I303" i="1"/>
  <c r="I269" i="1"/>
  <c r="I268" i="1"/>
  <c r="I230" i="1"/>
  <c r="I229" i="1"/>
  <c r="I228" i="1"/>
  <c r="I227" i="1"/>
  <c r="I226" i="1"/>
  <c r="I187" i="1"/>
  <c r="I186" i="1"/>
  <c r="I185" i="1"/>
  <c r="I296" i="1"/>
  <c r="I295" i="1"/>
  <c r="I261" i="1"/>
  <c r="I260" i="1"/>
  <c r="I219" i="1"/>
  <c r="I218" i="1"/>
  <c r="I178" i="1"/>
  <c r="I177" i="1"/>
  <c r="I11" i="1"/>
  <c r="I12" i="1" s="1"/>
  <c r="F161" i="1" l="1"/>
  <c r="I156" i="1"/>
  <c r="F162" i="1"/>
  <c r="I114" i="1"/>
  <c r="F119" i="1"/>
  <c r="F120" i="1"/>
  <c r="F326" i="1"/>
  <c r="F201" i="1"/>
  <c r="F244" i="1"/>
  <c r="F325" i="1"/>
  <c r="F327" i="1"/>
  <c r="F329" i="1"/>
  <c r="F330" i="1"/>
  <c r="F281" i="1"/>
  <c r="F248" i="1"/>
  <c r="F280" i="1"/>
  <c r="F328" i="1"/>
  <c r="F246" i="1"/>
  <c r="F200" i="1"/>
  <c r="F245" i="1"/>
  <c r="F199" i="1"/>
  <c r="F247" i="1"/>
  <c r="I231" i="1"/>
  <c r="I193" i="1"/>
  <c r="I194" i="1"/>
  <c r="I239" i="1"/>
  <c r="I238" i="1"/>
  <c r="I237" i="1"/>
  <c r="I292" i="1"/>
  <c r="I214" i="1"/>
  <c r="I291" i="1"/>
  <c r="I297" i="1"/>
  <c r="I220" i="1"/>
  <c r="I262" i="1"/>
  <c r="I263" i="1" s="1"/>
  <c r="I264" i="1" s="1"/>
  <c r="I188" i="1"/>
  <c r="I270" i="1"/>
  <c r="I215" i="1"/>
  <c r="I310" i="1"/>
  <c r="I179" i="1"/>
  <c r="I211" i="1"/>
  <c r="I172" i="1"/>
  <c r="I212" i="1"/>
  <c r="I8" i="1"/>
  <c r="I174" i="1"/>
  <c r="E161" i="1" l="1"/>
  <c r="G161" i="1"/>
  <c r="G162" i="1"/>
  <c r="I162" i="1" s="1"/>
  <c r="I157" i="1"/>
  <c r="I158" i="1" s="1"/>
  <c r="I276" i="1"/>
  <c r="E119" i="1"/>
  <c r="G120" i="1"/>
  <c r="I120" i="1" s="1"/>
  <c r="G119" i="1"/>
  <c r="I236" i="1"/>
  <c r="I275" i="1"/>
  <c r="I321" i="1"/>
  <c r="I240" i="1"/>
  <c r="I319" i="1"/>
  <c r="I195" i="1"/>
  <c r="I196" i="1" s="1"/>
  <c r="I316" i="1"/>
  <c r="I318" i="1"/>
  <c r="I320" i="1"/>
  <c r="I315" i="1"/>
  <c r="E199" i="1"/>
  <c r="E200" i="1"/>
  <c r="E245" i="1"/>
  <c r="E247" i="1"/>
  <c r="E246" i="1"/>
  <c r="E329" i="1"/>
  <c r="E280" i="1"/>
  <c r="E326" i="1"/>
  <c r="E201" i="1"/>
  <c r="E328" i="1"/>
  <c r="E244" i="1"/>
  <c r="E325" i="1"/>
  <c r="E281" i="1"/>
  <c r="E330" i="1"/>
  <c r="E327" i="1"/>
  <c r="E248" i="1"/>
  <c r="G328" i="1"/>
  <c r="G244" i="1"/>
  <c r="G330" i="1"/>
  <c r="G281" i="1"/>
  <c r="G248" i="1"/>
  <c r="G201" i="1"/>
  <c r="G325" i="1"/>
  <c r="G327" i="1"/>
  <c r="G329" i="1"/>
  <c r="G280" i="1"/>
  <c r="G326" i="1"/>
  <c r="G246" i="1"/>
  <c r="G245" i="1"/>
  <c r="G247" i="1"/>
  <c r="G200" i="1"/>
  <c r="G199" i="1"/>
  <c r="I293" i="1"/>
  <c r="I298" i="1" s="1"/>
  <c r="I299" i="1" s="1"/>
  <c r="I313" i="1" s="1"/>
  <c r="I273" i="1"/>
  <c r="I9" i="1"/>
  <c r="I13" i="1" s="1"/>
  <c r="I14" i="1" s="1"/>
  <c r="I175" i="1"/>
  <c r="I180" i="1" s="1"/>
  <c r="I181" i="1" s="1"/>
  <c r="I191" i="1" s="1"/>
  <c r="I216" i="1"/>
  <c r="I221" i="1" s="1"/>
  <c r="I222" i="1" s="1"/>
  <c r="I234" i="1" s="1"/>
  <c r="I161" i="1" l="1"/>
  <c r="I163" i="1" s="1"/>
  <c r="I119" i="1"/>
  <c r="I121" i="1" s="1"/>
  <c r="I115" i="1"/>
  <c r="I116" i="1" s="1"/>
  <c r="I277" i="1"/>
  <c r="I280" i="1"/>
  <c r="I281" i="1"/>
  <c r="I246" i="1"/>
  <c r="I15" i="1"/>
  <c r="I21" i="1" s="1"/>
  <c r="I27" i="1" s="1"/>
  <c r="I201" i="1"/>
  <c r="I241" i="1"/>
  <c r="I322" i="1"/>
  <c r="I247" i="1"/>
  <c r="I248" i="1"/>
  <c r="I330" i="1"/>
  <c r="I244" i="1"/>
  <c r="I329" i="1"/>
  <c r="I328" i="1"/>
  <c r="I245" i="1"/>
  <c r="I326" i="1"/>
  <c r="I2002" i="1" s="1"/>
  <c r="I2008" i="1" s="1"/>
  <c r="I200" i="1"/>
  <c r="I199" i="1"/>
  <c r="I327" i="1"/>
  <c r="I325" i="1"/>
  <c r="I111" i="4" l="1"/>
  <c r="J111" i="4" s="1"/>
  <c r="I131" i="4"/>
  <c r="J131" i="4" s="1"/>
  <c r="I35" i="4"/>
  <c r="G81" i="17" s="1"/>
  <c r="I102" i="4"/>
  <c r="J102" i="4" s="1"/>
  <c r="D1986" i="1"/>
  <c r="I89" i="4"/>
  <c r="J89" i="4" s="1"/>
  <c r="I77" i="4"/>
  <c r="J77" i="4" s="1"/>
  <c r="I64" i="4"/>
  <c r="J64" i="4" s="1"/>
  <c r="I52" i="4"/>
  <c r="J52" i="4" s="1"/>
  <c r="H21" i="4"/>
  <c r="I21" i="4" s="1"/>
  <c r="I1216" i="1"/>
  <c r="I1219" i="1" s="1"/>
  <c r="I1250" i="1"/>
  <c r="D4" i="1"/>
  <c r="I282" i="1"/>
  <c r="I249" i="1"/>
  <c r="I331" i="1"/>
  <c r="I332" i="1" s="1"/>
  <c r="I202" i="1"/>
  <c r="I203" i="1" s="1"/>
  <c r="I109" i="4" l="1"/>
  <c r="J109" i="4" s="1"/>
  <c r="I173" i="4"/>
  <c r="J173" i="4" s="1"/>
  <c r="I172" i="4"/>
  <c r="J172" i="4" s="1"/>
  <c r="I129" i="4"/>
  <c r="J129" i="4" s="1"/>
  <c r="I37" i="4"/>
  <c r="J37" i="4" s="1"/>
  <c r="I114" i="4"/>
  <c r="J114" i="4" s="1"/>
  <c r="J35" i="4"/>
  <c r="H81" i="17"/>
  <c r="I31" i="4"/>
  <c r="I87" i="4"/>
  <c r="J87" i="4" s="1"/>
  <c r="H50" i="17"/>
  <c r="G50" i="17"/>
  <c r="J21" i="4"/>
  <c r="I54" i="4"/>
  <c r="J54" i="4" s="1"/>
  <c r="I92" i="4"/>
  <c r="J92" i="4" s="1"/>
  <c r="I43" i="4"/>
  <c r="I80" i="4"/>
  <c r="J80" i="4" s="1"/>
  <c r="I66" i="4"/>
  <c r="J66" i="4" s="1"/>
  <c r="F1661" i="1"/>
  <c r="I1661" i="1" s="1"/>
  <c r="I1662" i="1" s="1"/>
  <c r="I1663" i="1" s="1"/>
  <c r="I1675" i="1" s="1"/>
  <c r="D1641" i="1" s="1"/>
  <c r="I30" i="4"/>
  <c r="I1251" i="1"/>
  <c r="I1252" i="1" s="1"/>
  <c r="I1162" i="1"/>
  <c r="I1165" i="1" s="1"/>
  <c r="I250" i="1"/>
  <c r="I283" i="1"/>
  <c r="D288" i="1"/>
  <c r="D169" i="1"/>
  <c r="J174" i="4" l="1"/>
  <c r="G11" i="5" s="1"/>
  <c r="D21" i="13" s="1"/>
  <c r="D40" i="13" s="1"/>
  <c r="I112" i="4"/>
  <c r="J112" i="4" s="1"/>
  <c r="I99" i="4"/>
  <c r="J99" i="4" s="1"/>
  <c r="J40" i="13"/>
  <c r="L40" i="13"/>
  <c r="N40" i="13"/>
  <c r="H40" i="13"/>
  <c r="G9" i="17"/>
  <c r="I108" i="4"/>
  <c r="J108" i="4" s="1"/>
  <c r="I128" i="4"/>
  <c r="J128" i="4" s="1"/>
  <c r="J140" i="4" s="1"/>
  <c r="G10" i="5" s="1"/>
  <c r="D20" i="13" s="1"/>
  <c r="D39" i="13" s="1"/>
  <c r="G71" i="17"/>
  <c r="I36" i="4"/>
  <c r="J36" i="4" s="1"/>
  <c r="I26" i="4"/>
  <c r="J26" i="4" s="1"/>
  <c r="G14" i="17"/>
  <c r="G83" i="17"/>
  <c r="J31" i="4"/>
  <c r="H63" i="17" s="1"/>
  <c r="G63" i="17"/>
  <c r="I32" i="4"/>
  <c r="I100" i="4"/>
  <c r="J100" i="4" s="1"/>
  <c r="J103" i="4" s="1"/>
  <c r="I1926" i="1"/>
  <c r="I1927" i="1" s="1"/>
  <c r="I1928" i="1" s="1"/>
  <c r="I1939" i="1" s="1"/>
  <c r="I1969" i="1"/>
  <c r="I1970" i="1" s="1"/>
  <c r="I1971" i="1" s="1"/>
  <c r="I110" i="1"/>
  <c r="I111" i="1" s="1"/>
  <c r="I112" i="1" s="1"/>
  <c r="J43" i="4"/>
  <c r="J30" i="4"/>
  <c r="I13" i="4"/>
  <c r="G75" i="17" s="1"/>
  <c r="I75" i="4"/>
  <c r="J75" i="4" s="1"/>
  <c r="G21" i="17"/>
  <c r="I86" i="4"/>
  <c r="J86" i="4" s="1"/>
  <c r="I50" i="4"/>
  <c r="J50" i="4" s="1"/>
  <c r="I78" i="4"/>
  <c r="J78" i="4" s="1"/>
  <c r="I53" i="4"/>
  <c r="J53" i="4" s="1"/>
  <c r="I65" i="4"/>
  <c r="J65" i="4" s="1"/>
  <c r="J72" i="4" s="1"/>
  <c r="I90" i="4"/>
  <c r="J90" i="4" s="1"/>
  <c r="I1206" i="1"/>
  <c r="I1207" i="1" s="1"/>
  <c r="I1208" i="1" s="1"/>
  <c r="I1220" i="1" s="1"/>
  <c r="I192" i="4" s="1"/>
  <c r="J192" i="4" s="1"/>
  <c r="I1166" i="1"/>
  <c r="D1225" i="1"/>
  <c r="D208" i="1"/>
  <c r="I152" i="1"/>
  <c r="I153" i="1" s="1"/>
  <c r="I154" i="1" s="1"/>
  <c r="I164" i="1" s="1"/>
  <c r="D255" i="1"/>
  <c r="J115" i="4" l="1"/>
  <c r="G8" i="5" s="1"/>
  <c r="D18" i="13" s="1"/>
  <c r="D37" i="13" s="1"/>
  <c r="N39" i="13"/>
  <c r="H39" i="13"/>
  <c r="J39" i="13"/>
  <c r="L39" i="13"/>
  <c r="N18" i="13"/>
  <c r="J18" i="13"/>
  <c r="L18" i="13"/>
  <c r="H76" i="17"/>
  <c r="G7" i="17"/>
  <c r="H14" i="17"/>
  <c r="H83" i="17"/>
  <c r="J32" i="4"/>
  <c r="H8" i="17" s="1"/>
  <c r="G8" i="17"/>
  <c r="H71" i="17"/>
  <c r="J95" i="4"/>
  <c r="I1981" i="1"/>
  <c r="D1903" i="1"/>
  <c r="H7" i="17"/>
  <c r="H21" i="17"/>
  <c r="J13" i="4"/>
  <c r="J58" i="4"/>
  <c r="G6" i="5" s="1"/>
  <c r="D16" i="13" s="1"/>
  <c r="J83" i="4"/>
  <c r="D1180" i="1"/>
  <c r="G34" i="17"/>
  <c r="I1127" i="1"/>
  <c r="I1128" i="1" s="1"/>
  <c r="I1129" i="1" s="1"/>
  <c r="I1137" i="1" s="1"/>
  <c r="I189" i="4" s="1"/>
  <c r="J189" i="4" s="1"/>
  <c r="I1175" i="1"/>
  <c r="I190" i="4" s="1"/>
  <c r="J190" i="4" s="1"/>
  <c r="D127" i="1"/>
  <c r="I122" i="1"/>
  <c r="H75" i="17" l="1"/>
  <c r="H37" i="13"/>
  <c r="F37" i="13"/>
  <c r="J105" i="4"/>
  <c r="G7" i="5" s="1"/>
  <c r="D17" i="13" s="1"/>
  <c r="D1944" i="1"/>
  <c r="I24" i="4"/>
  <c r="J44" i="4"/>
  <c r="J16" i="4"/>
  <c r="D13" i="13" s="1"/>
  <c r="D32" i="13" s="1"/>
  <c r="N32" i="13" s="1"/>
  <c r="L16" i="13"/>
  <c r="D35" i="13"/>
  <c r="J16" i="13"/>
  <c r="H34" i="17"/>
  <c r="G97" i="17"/>
  <c r="I23" i="4"/>
  <c r="D1111" i="1"/>
  <c r="G94" i="17"/>
  <c r="D1142" i="1"/>
  <c r="D86" i="1"/>
  <c r="G70" i="17" l="1"/>
  <c r="G13" i="17"/>
  <c r="G30" i="17"/>
  <c r="G25" i="17"/>
  <c r="J24" i="4"/>
  <c r="G3" i="5"/>
  <c r="J35" i="13"/>
  <c r="H35" i="13"/>
  <c r="F35" i="13"/>
  <c r="J23" i="4"/>
  <c r="H94" i="17"/>
  <c r="H97" i="17"/>
  <c r="D36" i="13"/>
  <c r="L17" i="13"/>
  <c r="N35" i="13"/>
  <c r="L35" i="13"/>
  <c r="J32" i="13"/>
  <c r="H32" i="13"/>
  <c r="N16" i="13"/>
  <c r="L13" i="13"/>
  <c r="N13" i="13"/>
  <c r="F13" i="13"/>
  <c r="F25" i="13" s="1"/>
  <c r="H13" i="13"/>
  <c r="J13" i="13"/>
  <c r="N36" i="13" l="1"/>
  <c r="L36" i="13"/>
  <c r="J27" i="4"/>
  <c r="J46" i="4" s="1"/>
  <c r="H30" i="17"/>
  <c r="H25" i="17"/>
  <c r="H70" i="17"/>
  <c r="H13" i="17"/>
  <c r="J196" i="4"/>
  <c r="H36" i="13"/>
  <c r="F36" i="13"/>
  <c r="J36" i="13"/>
  <c r="F26" i="13"/>
  <c r="N17" i="13"/>
  <c r="J198" i="4" l="1"/>
  <c r="G13" i="5"/>
  <c r="D23" i="13" s="1"/>
  <c r="D42" i="13" s="1"/>
  <c r="G5" i="5"/>
  <c r="D15" i="13" s="1"/>
  <c r="N42" i="13" l="1"/>
  <c r="L42" i="13"/>
  <c r="J42" i="13"/>
  <c r="N15" i="13"/>
  <c r="L15" i="13"/>
  <c r="J15" i="13"/>
  <c r="H15" i="13"/>
  <c r="D34" i="13"/>
  <c r="J23" i="13"/>
  <c r="L23" i="13"/>
  <c r="N23" i="13"/>
  <c r="H22" i="20"/>
  <c r="J22" i="20" s="1"/>
  <c r="J209" i="4"/>
  <c r="H9" i="17" l="1"/>
  <c r="H39" i="17"/>
  <c r="J34" i="13"/>
  <c r="L34" i="13"/>
  <c r="N34" i="13"/>
  <c r="J211" i="4"/>
  <c r="J212" i="4" s="1"/>
  <c r="H245" i="4" s="1"/>
  <c r="I245" i="4" s="1"/>
  <c r="G48" i="17" s="1"/>
  <c r="J46" i="20"/>
  <c r="K22" i="20"/>
  <c r="J245" i="4" l="1"/>
  <c r="H48" i="17" s="1"/>
  <c r="H115" i="17" s="1"/>
  <c r="I26" i="17" l="1"/>
  <c r="J246" i="4"/>
  <c r="J248" i="4" s="1"/>
  <c r="J250" i="4" s="1"/>
  <c r="I20" i="17" l="1"/>
  <c r="I80" i="17"/>
  <c r="I33" i="17"/>
  <c r="I108" i="17"/>
  <c r="I62" i="17"/>
  <c r="I18" i="17"/>
  <c r="I106" i="17"/>
  <c r="I58" i="17"/>
  <c r="I67" i="17"/>
  <c r="I10" i="17"/>
  <c r="I45" i="17"/>
  <c r="I23" i="17"/>
  <c r="I16" i="17"/>
  <c r="I64" i="17"/>
  <c r="I38" i="17"/>
  <c r="I99" i="17"/>
  <c r="I100" i="17"/>
  <c r="I93" i="17"/>
  <c r="I17" i="17"/>
  <c r="I31" i="17"/>
  <c r="I109" i="17"/>
  <c r="I49" i="17"/>
  <c r="I89" i="17"/>
  <c r="I86" i="17"/>
  <c r="I69" i="17"/>
  <c r="I98" i="17"/>
  <c r="I68" i="17"/>
  <c r="I102" i="17"/>
  <c r="I111" i="17"/>
  <c r="I105" i="17"/>
  <c r="I103" i="17"/>
  <c r="I96" i="17"/>
  <c r="I66" i="17"/>
  <c r="I37" i="17"/>
  <c r="I101" i="17"/>
  <c r="I52" i="17"/>
  <c r="I27" i="17"/>
  <c r="I57" i="17"/>
  <c r="I110" i="17"/>
  <c r="I22" i="17"/>
  <c r="I54" i="17"/>
  <c r="I36" i="17"/>
  <c r="I84" i="17"/>
  <c r="I85" i="17"/>
  <c r="I113" i="17"/>
  <c r="I112" i="17"/>
  <c r="I15" i="17"/>
  <c r="I46" i="17"/>
  <c r="I79" i="17"/>
  <c r="I90" i="17"/>
  <c r="I94" i="17"/>
  <c r="I97" i="17"/>
  <c r="I61" i="17"/>
  <c r="I74" i="17"/>
  <c r="I92" i="17"/>
  <c r="I91" i="17"/>
  <c r="I34" i="17"/>
  <c r="I44" i="17"/>
  <c r="I43" i="17"/>
  <c r="I32" i="17"/>
  <c r="I29" i="17"/>
  <c r="I73" i="17"/>
  <c r="I60" i="17"/>
  <c r="I77" i="17"/>
  <c r="I55" i="17"/>
  <c r="I59" i="17"/>
  <c r="I72" i="17"/>
  <c r="I48" i="17"/>
  <c r="I19" i="17"/>
  <c r="I39" i="17"/>
  <c r="I53" i="17"/>
  <c r="I82" i="17"/>
  <c r="I35" i="17"/>
  <c r="I40" i="17"/>
  <c r="I56" i="17"/>
  <c r="I76" i="17"/>
  <c r="I95" i="17"/>
  <c r="I87" i="17"/>
  <c r="I104" i="17"/>
  <c r="I65" i="17"/>
  <c r="I71" i="17"/>
  <c r="I78" i="17"/>
  <c r="I13" i="17"/>
  <c r="I11" i="17"/>
  <c r="I50" i="17"/>
  <c r="I81" i="17"/>
  <c r="I12" i="17"/>
  <c r="I63" i="17"/>
  <c r="I8" i="17"/>
  <c r="I75" i="17"/>
  <c r="I9" i="17"/>
  <c r="I30" i="17"/>
  <c r="I70" i="17"/>
  <c r="I42" i="17"/>
  <c r="I28" i="17"/>
  <c r="I24" i="17"/>
  <c r="I47" i="17"/>
  <c r="I88" i="17"/>
  <c r="I83" i="17"/>
  <c r="I51" i="17"/>
  <c r="I14" i="17"/>
  <c r="I41" i="17"/>
  <c r="I107" i="17"/>
  <c r="I25" i="17"/>
  <c r="I21" i="17"/>
  <c r="I7" i="17"/>
  <c r="G14" i="5"/>
  <c r="D24" i="13" s="1"/>
  <c r="D25" i="13" s="1"/>
  <c r="D26" i="13" s="1"/>
  <c r="E25" i="13" l="1"/>
  <c r="E26" i="13"/>
  <c r="D43" i="13"/>
  <c r="L24" i="13"/>
  <c r="L25" i="13" s="1"/>
  <c r="J24" i="13"/>
  <c r="J25" i="13" s="1"/>
  <c r="N24" i="13"/>
  <c r="N25" i="13" s="1"/>
  <c r="H24" i="13"/>
  <c r="H25" i="13" s="1"/>
  <c r="G15" i="5"/>
  <c r="H11" i="5" s="1"/>
  <c r="H9" i="5" l="1"/>
  <c r="H12" i="5"/>
  <c r="H8" i="5"/>
  <c r="H10" i="5"/>
  <c r="I25" i="13"/>
  <c r="K25" i="13"/>
  <c r="M25" i="13"/>
  <c r="G25" i="13"/>
  <c r="H26" i="13"/>
  <c r="L43" i="13"/>
  <c r="L44" i="13" s="1"/>
  <c r="K44" i="13" s="1"/>
  <c r="F43" i="13"/>
  <c r="F44" i="13" s="1"/>
  <c r="E44" i="13" s="1"/>
  <c r="H43" i="13"/>
  <c r="H44" i="13" s="1"/>
  <c r="G44" i="13" s="1"/>
  <c r="N43" i="13"/>
  <c r="N44" i="13" s="1"/>
  <c r="M44" i="13" s="1"/>
  <c r="D44" i="13"/>
  <c r="D45" i="13" s="1"/>
  <c r="J43" i="13"/>
  <c r="J44" i="13" s="1"/>
  <c r="I44" i="13" s="1"/>
  <c r="H5" i="5"/>
  <c r="H13" i="5"/>
  <c r="G16" i="5"/>
  <c r="H15" i="5"/>
  <c r="H6" i="5"/>
  <c r="H7" i="5"/>
  <c r="H14" i="5"/>
  <c r="H3" i="5"/>
  <c r="J26" i="13" l="1"/>
  <c r="G26" i="13"/>
  <c r="L26" i="13" l="1"/>
  <c r="I26" i="13"/>
  <c r="K26" i="13" l="1"/>
  <c r="N26" i="13"/>
  <c r="F45" i="13" l="1"/>
  <c r="M26" i="13"/>
  <c r="H45" i="13" l="1"/>
  <c r="E45" i="13"/>
  <c r="J45" i="13" l="1"/>
  <c r="G45" i="13"/>
  <c r="I45" i="13" l="1"/>
  <c r="L45" i="13"/>
  <c r="N45" i="13" s="1"/>
  <c r="M45" i="13" s="1"/>
  <c r="K45" i="13" l="1"/>
  <c r="J7" i="17"/>
  <c r="J8" i="17" s="1"/>
  <c r="J9" i="17" s="1"/>
  <c r="J10" i="17" s="1"/>
  <c r="J11" i="17" s="1"/>
  <c r="J12" i="17" s="1"/>
  <c r="J13" i="17" s="1"/>
  <c r="J14" i="17" s="1"/>
  <c r="J15" i="17" s="1"/>
  <c r="J16" i="17" s="1"/>
  <c r="J17" i="17" s="1"/>
  <c r="J18" i="17" s="1"/>
  <c r="J19" i="17" s="1"/>
  <c r="J20" i="17" s="1"/>
  <c r="J21" i="17" s="1"/>
  <c r="J22" i="17" s="1"/>
  <c r="J23" i="17" s="1"/>
  <c r="J24" i="17" s="1"/>
  <c r="J25" i="17" s="1"/>
  <c r="J26" i="17" s="1"/>
  <c r="J27" i="17" s="1"/>
  <c r="J28" i="17" s="1"/>
  <c r="J29" i="17" s="1"/>
  <c r="J30" i="17" s="1"/>
  <c r="J31" i="17" s="1"/>
  <c r="J32" i="17" s="1"/>
  <c r="J33" i="17" s="1"/>
  <c r="J34" i="17" s="1"/>
  <c r="J35" i="17" s="1"/>
  <c r="J36" i="17" s="1"/>
  <c r="J37" i="17" s="1"/>
  <c r="J38" i="17" s="1"/>
  <c r="J39" i="17" s="1"/>
  <c r="J40" i="17" s="1"/>
  <c r="J41" i="17" s="1"/>
  <c r="J42" i="17" s="1"/>
  <c r="J43" i="17" s="1"/>
  <c r="J44" i="17" s="1"/>
  <c r="J45" i="17" s="1"/>
  <c r="J46" i="17" s="1"/>
  <c r="J47" i="17" s="1"/>
  <c r="J48" i="17" s="1"/>
  <c r="J49" i="17" s="1"/>
  <c r="J50" i="17" s="1"/>
  <c r="J51" i="17" s="1"/>
  <c r="J52" i="17" s="1"/>
  <c r="J53" i="17" s="1"/>
  <c r="J54" i="17" s="1"/>
  <c r="J55" i="17" s="1"/>
  <c r="J56" i="17" s="1"/>
  <c r="J57" i="17" s="1"/>
  <c r="J58" i="17" s="1"/>
  <c r="J59" i="17" s="1"/>
  <c r="J60" i="17" s="1"/>
  <c r="J61" i="17" s="1"/>
  <c r="J62" i="17" s="1"/>
  <c r="J63" i="17" s="1"/>
  <c r="J64" i="17" s="1"/>
  <c r="J65" i="17" s="1"/>
  <c r="J66" i="17" s="1"/>
  <c r="J67" i="17" s="1"/>
  <c r="J68" i="17" s="1"/>
  <c r="J69" i="17" s="1"/>
  <c r="J70" i="17" s="1"/>
  <c r="J71" i="17" s="1"/>
  <c r="J72" i="17" s="1"/>
  <c r="J73" i="17" s="1"/>
  <c r="J74" i="17" s="1"/>
  <c r="J75" i="17" s="1"/>
  <c r="J76" i="17" s="1"/>
  <c r="J77" i="17" s="1"/>
  <c r="J78" i="17" s="1"/>
  <c r="J79" i="17" s="1"/>
  <c r="J80" i="17" s="1"/>
  <c r="J81" i="17" s="1"/>
  <c r="J82" i="17" s="1"/>
  <c r="J83" i="17" s="1"/>
  <c r="J84" i="17" s="1"/>
  <c r="J85" i="17" s="1"/>
  <c r="J86" i="17" s="1"/>
  <c r="J87" i="17" s="1"/>
  <c r="J88" i="17" s="1"/>
  <c r="J89" i="17" s="1"/>
  <c r="J90" i="17" s="1"/>
  <c r="J91" i="17" s="1"/>
  <c r="J92" i="17" s="1"/>
  <c r="J93" i="17" s="1"/>
  <c r="J94" i="17" s="1"/>
  <c r="J95" i="17" s="1"/>
  <c r="J96" i="17" s="1"/>
  <c r="J97" i="17" s="1"/>
  <c r="J98" i="17" s="1"/>
  <c r="J99" i="17" s="1"/>
  <c r="J100" i="17" s="1"/>
  <c r="J101" i="17" s="1"/>
  <c r="J102" i="17" s="1"/>
  <c r="J103" i="17" s="1"/>
  <c r="J104" i="17" s="1"/>
  <c r="J105" i="17" s="1"/>
  <c r="J106" i="17" s="1"/>
  <c r="J107" i="17" s="1"/>
  <c r="J108" i="17" s="1"/>
  <c r="J109" i="17" s="1"/>
  <c r="J110" i="17" s="1"/>
  <c r="J111" i="17" s="1"/>
  <c r="J112" i="17" s="1"/>
  <c r="J113" i="17" s="1"/>
</calcChain>
</file>

<file path=xl/sharedStrings.xml><?xml version="1.0" encoding="utf-8"?>
<sst xmlns="http://schemas.openxmlformats.org/spreadsheetml/2006/main" count="9376" uniqueCount="1584">
  <si>
    <t xml:space="preserve"> Custo Unitário de Referência</t>
  </si>
  <si>
    <t xml:space="preserve">Produção da equipe </t>
  </si>
  <si>
    <t>m³</t>
  </si>
  <si>
    <t>1106057</t>
  </si>
  <si>
    <t>Concreto magro - confecção em betoneira e lançamento manual - areia e brita comerciais</t>
  </si>
  <si>
    <t>Valores em reais (R$)</t>
  </si>
  <si>
    <t>Utilização</t>
  </si>
  <si>
    <t>Custo Horário</t>
  </si>
  <si>
    <t>Custo</t>
  </si>
  <si>
    <t>A - EQUIPAMENTOS</t>
  </si>
  <si>
    <t>Quantidade</t>
  </si>
  <si>
    <t>Operativa</t>
  </si>
  <si>
    <t>Improdutiva</t>
  </si>
  <si>
    <t>Produtivo</t>
  </si>
  <si>
    <t>Improdutivo</t>
  </si>
  <si>
    <t>Horário Total</t>
  </si>
  <si>
    <t>E9519</t>
  </si>
  <si>
    <t>Betoneira com motor a gasolina com capacidade de 600 l - 10 kW</t>
  </si>
  <si>
    <t>1,00000</t>
  </si>
  <si>
    <t>1,00</t>
  </si>
  <si>
    <t>0,00</t>
  </si>
  <si>
    <t>E9071</t>
  </si>
  <si>
    <t>Transportador manual carrinho de mão com capacidade de 80 l</t>
  </si>
  <si>
    <t>E9064</t>
  </si>
  <si>
    <t>Transportador manual gerica com capacidade de 180 l</t>
  </si>
  <si>
    <t>3,00000</t>
  </si>
  <si>
    <t>Custo horário total de equipamentos</t>
  </si>
  <si>
    <t>B - MÃO DE OBRA</t>
  </si>
  <si>
    <t>Unidade</t>
  </si>
  <si>
    <t>Custo Hórario</t>
  </si>
  <si>
    <t>Custo Hórario Total</t>
  </si>
  <si>
    <t>P9821</t>
  </si>
  <si>
    <t>Pedreiro</t>
  </si>
  <si>
    <t>h</t>
  </si>
  <si>
    <t>P9824</t>
  </si>
  <si>
    <t>Servente</t>
  </si>
  <si>
    <t>Custo horário total de mão de obra</t>
  </si>
  <si>
    <t>Custo horário total de execução</t>
  </si>
  <si>
    <t>Custo unitário de execução</t>
  </si>
  <si>
    <t>Custo do FIC</t>
  </si>
  <si>
    <t>Custo do FIT</t>
  </si>
  <si>
    <t>C - MATERIAL</t>
  </si>
  <si>
    <t>Preço Unitário</t>
  </si>
  <si>
    <t>Custo Unitário</t>
  </si>
  <si>
    <t>M0082</t>
  </si>
  <si>
    <t>Areia média lavada</t>
  </si>
  <si>
    <t>M0192</t>
  </si>
  <si>
    <t>Brita 2</t>
  </si>
  <si>
    <t>M0424</t>
  </si>
  <si>
    <t>Cimento Portland CP II - 32</t>
  </si>
  <si>
    <t>kg</t>
  </si>
  <si>
    <t>Custo unitário total de material</t>
  </si>
  <si>
    <t>D - ATIVIDADES AUXILIARES</t>
  </si>
  <si>
    <t>Custo total de atividades auxiliares</t>
  </si>
  <si>
    <t xml:space="preserve">Subtotal </t>
  </si>
  <si>
    <t>E - TEMPO FIXO</t>
  </si>
  <si>
    <t>Código</t>
  </si>
  <si>
    <t>Areia média lavada - Caminhão basculante 10 m³</t>
  </si>
  <si>
    <t>5914647</t>
  </si>
  <si>
    <t>t</t>
  </si>
  <si>
    <t>Brita 2 - Caminhão basculante 10 m³</t>
  </si>
  <si>
    <t>Cimento Portland CP II - 32 - Caminhão carroceria 15 t</t>
  </si>
  <si>
    <t>5914655</t>
  </si>
  <si>
    <t>Custo unitário total de tempo fixo</t>
  </si>
  <si>
    <t>F - MOMENTO DE TRANSPORTE</t>
  </si>
  <si>
    <t>DMT</t>
  </si>
  <si>
    <t>LN</t>
  </si>
  <si>
    <t>RP</t>
  </si>
  <si>
    <t>P</t>
  </si>
  <si>
    <t>tkm</t>
  </si>
  <si>
    <t>Custo unitário total de transporte</t>
  </si>
  <si>
    <t>Custo unitário direto total</t>
  </si>
  <si>
    <t xml:space="preserve">Obs. </t>
  </si>
  <si>
    <t>1107900</t>
  </si>
  <si>
    <t>Concreto fck = 30 MPa - confecção em betoneira e lançamento manual - areia e brita comerciais</t>
  </si>
  <si>
    <t>E9010</t>
  </si>
  <si>
    <t>Balança plataforma digital com mesa de 75 x 75 cm com capacidade de 500 kg</t>
  </si>
  <si>
    <t>M0030</t>
  </si>
  <si>
    <t>Aditivo plastificante e retardador tipo Plastiment ou similar</t>
  </si>
  <si>
    <t>M0191</t>
  </si>
  <si>
    <t>Brita 1</t>
  </si>
  <si>
    <t>0,36754</t>
  </si>
  <si>
    <t>Aditivo plastificante e retardador tipo Plastiment ou similar - Caminhão carroceria 15 t</t>
  </si>
  <si>
    <t>Brita 1 - Caminhão basculante 10 m³</t>
  </si>
  <si>
    <t>0,55131</t>
  </si>
  <si>
    <t>0407819</t>
  </si>
  <si>
    <t>Armação em aço CA-50 - fornecimento, preparo e colocação</t>
  </si>
  <si>
    <t>P9801</t>
  </si>
  <si>
    <t>Ajudante</t>
  </si>
  <si>
    <t>0,09000</t>
  </si>
  <si>
    <t>P9805</t>
  </si>
  <si>
    <t>Armador</t>
  </si>
  <si>
    <t>M0004</t>
  </si>
  <si>
    <t>Aço CA 50</t>
  </si>
  <si>
    <t>1,10000</t>
  </si>
  <si>
    <t>M0075</t>
  </si>
  <si>
    <t>Arame recozido 18 BWG</t>
  </si>
  <si>
    <t>0,01500</t>
  </si>
  <si>
    <t>Aço CA 50 - Caminhão carroceria 15 t</t>
  </si>
  <si>
    <t>0,00110</t>
  </si>
  <si>
    <t>Arame recozido 18 BWG - Caminhão carroceria 15 t</t>
  </si>
  <si>
    <t>0,00002</t>
  </si>
  <si>
    <t>SERVIÇOS PRELIMINARES</t>
  </si>
  <si>
    <t>Placa de obra em chapa de aço galvanizado</t>
  </si>
  <si>
    <t>ADMINISTRAÇÃO LOCAL</t>
  </si>
  <si>
    <t>m²</t>
  </si>
  <si>
    <t>E9066</t>
  </si>
  <si>
    <t>Grupo gerador - 13 / 14 kVA</t>
  </si>
  <si>
    <t>E9535</t>
  </si>
  <si>
    <t>Serra circular com bancada - D = 30 cm - 4 kW</t>
  </si>
  <si>
    <t>P9808</t>
  </si>
  <si>
    <t>Carpinteiro</t>
  </si>
  <si>
    <t>M0284</t>
  </si>
  <si>
    <t>Caibro de pinho de 7,5 x 7,5 cm</t>
  </si>
  <si>
    <t>m</t>
  </si>
  <si>
    <t>M0446</t>
  </si>
  <si>
    <t>Compensado resinado de 10 mm</t>
  </si>
  <si>
    <t>M0560</t>
  </si>
  <si>
    <t>Desmoldante para formas</t>
  </si>
  <si>
    <t>l</t>
  </si>
  <si>
    <t>M0310</t>
  </si>
  <si>
    <t>Peça de madeira de 2,5 x 7,5 cm</t>
  </si>
  <si>
    <t>M1205</t>
  </si>
  <si>
    <t>Prego de ferro</t>
  </si>
  <si>
    <t>M0290</t>
  </si>
  <si>
    <t>Tábua de 2,5 x 10 cm</t>
  </si>
  <si>
    <t>M0286</t>
  </si>
  <si>
    <t>Tábua de 2,5 x 30 cm</t>
  </si>
  <si>
    <t>Caibro de pinho de 7,5 x 7,5 cm - Caminhão carroceria 15 t</t>
  </si>
  <si>
    <t>Peça de madeira de 2,5 x 7,5 cm - Caminhão carroceria 15 t</t>
  </si>
  <si>
    <t>Prego de ferro - Caminhão carroceria 15 t</t>
  </si>
  <si>
    <t>Tábua de 2,5 x 10 cm - Caminhão carroceria 15 t</t>
  </si>
  <si>
    <t>Tábua de 2,5 x 30 cm - Caminhão carroceria 15 t</t>
  </si>
  <si>
    <t>2,00000</t>
  </si>
  <si>
    <t>M0536</t>
  </si>
  <si>
    <t>Quadro tubular contraventado com acessórios de 1,0 x 1,0 x 1,2 m³ e capacidade de 6 t por poste</t>
  </si>
  <si>
    <t>un</t>
  </si>
  <si>
    <t>E9667</t>
  </si>
  <si>
    <t>Caminhão basculante com capacidade de 14 m³ - 188 kW</t>
  </si>
  <si>
    <t>E9511</t>
  </si>
  <si>
    <t>E9541</t>
  </si>
  <si>
    <t>Trator de esteiras com Lâmina - 259 kW</t>
  </si>
  <si>
    <t>E9630</t>
  </si>
  <si>
    <t>Bomba submersível com capacidade de 75 m³/h - 3,6 kW</t>
  </si>
  <si>
    <t>M0014</t>
  </si>
  <si>
    <t>Aço CA 60</t>
  </si>
  <si>
    <t>E9721</t>
  </si>
  <si>
    <t>Conjunto bomba e macaco hidráulico para protensão com capacidade de 1.150 kN</t>
  </si>
  <si>
    <t>E9719</t>
  </si>
  <si>
    <t>Talha manual com capacidade de 3 t</t>
  </si>
  <si>
    <t>M0085</t>
  </si>
  <si>
    <t>Ancoragem ativa em ferro fundido nodular para 4 cordoalhas - D = 12,7 mm</t>
  </si>
  <si>
    <t>M2462</t>
  </si>
  <si>
    <t>Mangueira cristal trançado ar/água com capacidade de 250 lb - D = 20 mm</t>
  </si>
  <si>
    <t>M2419</t>
  </si>
  <si>
    <t>Parafuso cabeça abaulada M6 com porca e arruela</t>
  </si>
  <si>
    <t>E9521</t>
  </si>
  <si>
    <t>Grupo gerador - 2,5/3 kVA</t>
  </si>
  <si>
    <t>E9717</t>
  </si>
  <si>
    <t>Máquina policorte - 2,2 kW</t>
  </si>
  <si>
    <t>M0427</t>
  </si>
  <si>
    <t>Cordoalha CP 190 RB - D = 12,7 mm</t>
  </si>
  <si>
    <t>M0076</t>
  </si>
  <si>
    <t>Disco de corte para policorte - D = 30 cm</t>
  </si>
  <si>
    <t>5915015</t>
  </si>
  <si>
    <t>E9094</t>
  </si>
  <si>
    <t>Guindaste móvel sobre pneus com 6 eixos com capacidade de 10.500 kNm - 450 kW</t>
  </si>
  <si>
    <t>6,00000</t>
  </si>
  <si>
    <t>E9776</t>
  </si>
  <si>
    <t>Grupo gerador - 145/160 kVA</t>
  </si>
  <si>
    <t>E9078</t>
  </si>
  <si>
    <t>Treliça lançadeira com capacidade de carga de 120 a 150 t e vão máximo de 45 m - 110 kW</t>
  </si>
  <si>
    <t>M0804</t>
  </si>
  <si>
    <t>Cabo de aço - D = 13 mm</t>
  </si>
  <si>
    <t>M0019</t>
  </si>
  <si>
    <t>Esticador para cabo de aço - D = 13 mm</t>
  </si>
  <si>
    <t>M0018</t>
  </si>
  <si>
    <t>Grampo pesado para cabo de aço - D = 13 mm</t>
  </si>
  <si>
    <t>249,00000</t>
  </si>
  <si>
    <t>Transporte com caminhão carroceria de 15 t - rodovia em leito natural</t>
  </si>
  <si>
    <t>E9592</t>
  </si>
  <si>
    <t>Caminhão carroceria com capacidade de 15 t - 188 kW</t>
  </si>
  <si>
    <t>373,50000</t>
  </si>
  <si>
    <t>Transporte com caminhão carroceria de 15 t - rodovia pavimentada</t>
  </si>
  <si>
    <t>5914359</t>
  </si>
  <si>
    <t>Transporte com caminhão basculante de 10 m³ - rodovia em leito natural</t>
  </si>
  <si>
    <t>E9579</t>
  </si>
  <si>
    <t>Caminhão basculante com capacidade de 10 m³ - 188 kW</t>
  </si>
  <si>
    <t>Transporte com caminhão basculante de 10 m³ - rodovia pavimentada</t>
  </si>
  <si>
    <t>E9515</t>
  </si>
  <si>
    <t>Escavadeira hidráulica sobre esteira com caçamba com capacidade de 1,5 m³ - 110 kW</t>
  </si>
  <si>
    <t>5502978</t>
  </si>
  <si>
    <t>Compactação de aterros a 100% do Proctor normal</t>
  </si>
  <si>
    <t>E9571</t>
  </si>
  <si>
    <t>Caminhão tanque com capacidade de 10.000 l - 188 kW</t>
  </si>
  <si>
    <t>E9518</t>
  </si>
  <si>
    <t>Grade de 24 discos rebocável de 24"</t>
  </si>
  <si>
    <t>E9524</t>
  </si>
  <si>
    <t>Motoniveladora - 93 kW</t>
  </si>
  <si>
    <t>E9685</t>
  </si>
  <si>
    <t>Rolo compactador pé de carneiro vibratório autopropelido de 11,6 t - 82 kW</t>
  </si>
  <si>
    <t>E9577</t>
  </si>
  <si>
    <t>Trator agrícola - 77 kW</t>
  </si>
  <si>
    <t>E9605</t>
  </si>
  <si>
    <t>Caminhão tanque com capacidade de 6.000 l - 136 kW</t>
  </si>
  <si>
    <t>E9687</t>
  </si>
  <si>
    <t>Caminhão carroceria com capacidade de 5 t - 115 kW</t>
  </si>
  <si>
    <t>E9644</t>
  </si>
  <si>
    <t>Caminhão demarcador de faixas com sistema de pintura a frio - 28 kW/ 115 kW</t>
  </si>
  <si>
    <t>P9853</t>
  </si>
  <si>
    <t>Pré-marcador</t>
  </si>
  <si>
    <t>M2037</t>
  </si>
  <si>
    <t>Microesferas de vidro refletiva tipo I-B</t>
  </si>
  <si>
    <t>M2038</t>
  </si>
  <si>
    <t>Microesferas de vidro refletiva tipo II-A</t>
  </si>
  <si>
    <t>M2036</t>
  </si>
  <si>
    <t>Tinta à base de resina acrílica emulsão em água</t>
  </si>
  <si>
    <t>M2044</t>
  </si>
  <si>
    <t>Tinta para pré-marcação</t>
  </si>
  <si>
    <t>P9830</t>
  </si>
  <si>
    <t>Montador</t>
  </si>
  <si>
    <t>E9686</t>
  </si>
  <si>
    <t>Caminhão carroceria com guindauto com capacidade de 20 t.m - 136 kW</t>
  </si>
  <si>
    <t xml:space="preserve">SISTEMA DE CUSTOS REFERENCIAIS DE OBRAS - SICRO </t>
  </si>
  <si>
    <t>Carga, manobra e descarga de areia, brita, pedra de mão ou solos em caminhão basculante de 10 m³ - carga com carregadeira (exclusa) e descarga livre</t>
  </si>
  <si>
    <t>Carga, manobra e descarga de materiais diversos em caminhão carroceria de 15 t - carga e descarga manuais</t>
  </si>
  <si>
    <t>Carga, manobra e descarga de materiais diversos em caminhão carroceria com guindauto com capacidade de 45 t.m</t>
  </si>
  <si>
    <t>E9041</t>
  </si>
  <si>
    <t>Caminhão carroceria com guindauto com capacidade de 45 t.m - 188 kW</t>
  </si>
  <si>
    <t>M0450</t>
  </si>
  <si>
    <t>Compensado de virola de 6 mm</t>
  </si>
  <si>
    <t>E9547</t>
  </si>
  <si>
    <t>Máquina para solda elétrica - 9,2 kW</t>
  </si>
  <si>
    <t>P9823</t>
  </si>
  <si>
    <t>Serralheiro</t>
  </si>
  <si>
    <t>P9825</t>
  </si>
  <si>
    <t>Soldador</t>
  </si>
  <si>
    <t>M0365</t>
  </si>
  <si>
    <t>Cantoneira de ferro de 1" x 1" x 3/16"</t>
  </si>
  <si>
    <t>M2130</t>
  </si>
  <si>
    <t>Eletrodo E70 xx</t>
  </si>
  <si>
    <t>E9507</t>
  </si>
  <si>
    <t>Computador, plotter de recorte e software</t>
  </si>
  <si>
    <t>E9568</t>
  </si>
  <si>
    <t>Furadeira de impacto de 12,5 mm - 0,8 kW</t>
  </si>
  <si>
    <t>E9623</t>
  </si>
  <si>
    <t>Máquina de bancada guilhotina - 4 kW</t>
  </si>
  <si>
    <t>E9622</t>
  </si>
  <si>
    <t>Máquina de bancada universal para corte de chapa - 1,5 kW</t>
  </si>
  <si>
    <t>M1367</t>
  </si>
  <si>
    <t>Chapa de aço galvanizado</t>
  </si>
  <si>
    <t>M3235</t>
  </si>
  <si>
    <t>Película retrorrefletiva tipo I</t>
  </si>
  <si>
    <t>M3237</t>
  </si>
  <si>
    <t>Película retrorrefletiva Tipo III</t>
  </si>
  <si>
    <t>FIC</t>
  </si>
  <si>
    <t>0,02240</t>
  </si>
  <si>
    <t>311,25000</t>
  </si>
  <si>
    <t>Transporte com caminhão carroceria de 15 t - rodovia com revestimento primário</t>
  </si>
  <si>
    <t>Transporte com caminhão basculante de 10 m³ - rodovia com revestimento primário</t>
  </si>
  <si>
    <t>CÓDIGO</t>
  </si>
  <si>
    <t>UNID.</t>
  </si>
  <si>
    <t>E9076</t>
  </si>
  <si>
    <t>Equipamento de pintura com cabine de 7,00 kW e estufa de 80.000 kCal para pintura eletrostática</t>
  </si>
  <si>
    <t>P9822</t>
  </si>
  <si>
    <t>Pintor</t>
  </si>
  <si>
    <t>M3153</t>
  </si>
  <si>
    <t>Tinta poliéster em pó</t>
  </si>
  <si>
    <t>BONIFICAÇÃO E</t>
  </si>
  <si>
    <t>DESPESAS INDIRETAS</t>
  </si>
  <si>
    <t>QUADRO DE QUANTIDADES E CUSTOS</t>
  </si>
  <si>
    <t>BDI normal:</t>
  </si>
  <si>
    <t>TABELA REFERÊNCIA: SICRO / DNIT</t>
  </si>
  <si>
    <t>ITEM</t>
  </si>
  <si>
    <t>CÓDIGO SICRO</t>
  </si>
  <si>
    <t>ITENS DE SERVIÇO</t>
  </si>
  <si>
    <t>ESPECIF</t>
  </si>
  <si>
    <t>UNID</t>
  </si>
  <si>
    <t>QUANT.</t>
  </si>
  <si>
    <t>PREÇO UNIT SEM BDI</t>
  </si>
  <si>
    <t>PREÇO UNIT COM BDI</t>
  </si>
  <si>
    <t>VALOR              (R$)</t>
  </si>
  <si>
    <t>DNIT-ES 116/09</t>
  </si>
  <si>
    <t xml:space="preserve"> </t>
  </si>
  <si>
    <t>1.1</t>
  </si>
  <si>
    <t>S/C</t>
  </si>
  <si>
    <t>Instalação de canteiro de obras e alojamentos</t>
  </si>
  <si>
    <t>unid</t>
  </si>
  <si>
    <t>1.2</t>
  </si>
  <si>
    <t>Mobilização de pessoal e baixadas</t>
  </si>
  <si>
    <t>1.3</t>
  </si>
  <si>
    <t>Desmobilização de pessoal e baixadas</t>
  </si>
  <si>
    <t>1.4</t>
  </si>
  <si>
    <t>1.5</t>
  </si>
  <si>
    <t>1.6</t>
  </si>
  <si>
    <t>74209/001</t>
  </si>
  <si>
    <t>Subtotal de serviços preliminares</t>
  </si>
  <si>
    <t>2.1</t>
  </si>
  <si>
    <t>2.1.1</t>
  </si>
  <si>
    <t>2.1.2</t>
  </si>
  <si>
    <t>2.1.3</t>
  </si>
  <si>
    <t>2.2</t>
  </si>
  <si>
    <t>2.2.1</t>
  </si>
  <si>
    <t>2.3</t>
  </si>
  <si>
    <t>2.3.1</t>
  </si>
  <si>
    <t>SUPERESTRUTURA</t>
  </si>
  <si>
    <t>3.1</t>
  </si>
  <si>
    <t>3.1.1</t>
  </si>
  <si>
    <t>Subtotal de Superestrutura</t>
  </si>
  <si>
    <t>Parcela Fixa - Gerência Técnica / Administrativa</t>
  </si>
  <si>
    <t>Gerência técnica</t>
  </si>
  <si>
    <t>P9819</t>
  </si>
  <si>
    <t>Engenheiro supervisor</t>
  </si>
  <si>
    <t>mês</t>
  </si>
  <si>
    <t>P9897</t>
  </si>
  <si>
    <t>Tecnico em meio ambiente</t>
  </si>
  <si>
    <t>E9093</t>
  </si>
  <si>
    <t>Veículo leve - 53 kW (sem motorista)</t>
  </si>
  <si>
    <t>Subtotal de gerência técnica</t>
  </si>
  <si>
    <t>Gerência administrativa</t>
  </si>
  <si>
    <t>P9827</t>
  </si>
  <si>
    <t>Vigia</t>
  </si>
  <si>
    <t>P9806</t>
  </si>
  <si>
    <t>Auxiliar administrativo</t>
  </si>
  <si>
    <t>P9842</t>
  </si>
  <si>
    <t>Faxineiro</t>
  </si>
  <si>
    <t>Subtotal de gerência administrativa</t>
  </si>
  <si>
    <t>Subtotal de Parcela Fixa - Gerência Técnica / Administrativa</t>
  </si>
  <si>
    <t>Parcela Vinculada</t>
  </si>
  <si>
    <t>Equipe de obra de arte especial</t>
  </si>
  <si>
    <t>P9869</t>
  </si>
  <si>
    <t>Encarregado de obra de arte especial</t>
  </si>
  <si>
    <t>P9875</t>
  </si>
  <si>
    <t>P9804</t>
  </si>
  <si>
    <t>Apontador</t>
  </si>
  <si>
    <t>Subtotal de equipe de obra de arte especial</t>
  </si>
  <si>
    <t>Equipe de topografia</t>
  </si>
  <si>
    <t>P9949</t>
  </si>
  <si>
    <t>Topógrafo</t>
  </si>
  <si>
    <t>P9950</t>
  </si>
  <si>
    <t>Auxiliar de topografia</t>
  </si>
  <si>
    <t>E9125</t>
  </si>
  <si>
    <t>Van furgão a diesel - 93 kW</t>
  </si>
  <si>
    <t>Subtotal de equipe de topografia</t>
  </si>
  <si>
    <t>Equipe de medicina e segurança do trabalho</t>
  </si>
  <si>
    <t>P9876</t>
  </si>
  <si>
    <t>Técnico de segurança do trabalho</t>
  </si>
  <si>
    <t>Subtotal de equipe de medicina e segurança do trabalho</t>
  </si>
  <si>
    <t>Subtotal de Parcela Vinculada</t>
  </si>
  <si>
    <t>Parcela Variável</t>
  </si>
  <si>
    <t>Equipe de controle tecnológico</t>
  </si>
  <si>
    <t>Laboratório de concreto</t>
  </si>
  <si>
    <t>P9858</t>
  </si>
  <si>
    <t>Laboratorista</t>
  </si>
  <si>
    <t>equip.mês</t>
  </si>
  <si>
    <t>P9833</t>
  </si>
  <si>
    <t>Auxiliar de laboratório</t>
  </si>
  <si>
    <t>Subtotal de equipe de controle tecnológico</t>
  </si>
  <si>
    <t>Subtotal de Parcela Variável</t>
  </si>
  <si>
    <t>Manutenção de Canteiro de Obra e Acampamento</t>
  </si>
  <si>
    <t>Subtotal de Manutenção de Canteiro de Obra e Acampamento</t>
  </si>
  <si>
    <t>R$</t>
  </si>
  <si>
    <t>Subtotal de administração local</t>
  </si>
  <si>
    <t>Total Geral do Orçamento</t>
  </si>
  <si>
    <t>Compensado resinado de 12 mm</t>
  </si>
  <si>
    <t>DISCRIMINAÇÃO</t>
  </si>
  <si>
    <t>I - SERVIÇOS</t>
  </si>
  <si>
    <t>Percent. (%)</t>
  </si>
  <si>
    <t xml:space="preserve"> Serviços Preliminares</t>
  </si>
  <si>
    <t xml:space="preserve"> Superestrutura</t>
  </si>
  <si>
    <t xml:space="preserve"> Administração Local</t>
  </si>
  <si>
    <t>Área (m²):</t>
  </si>
  <si>
    <t>RESUMO DO ORÇAMENTO</t>
  </si>
  <si>
    <t>Obra:</t>
  </si>
  <si>
    <t>PROJETO DE ENGENHARIA</t>
  </si>
  <si>
    <t>Coord:</t>
  </si>
  <si>
    <t>Extensão:</t>
  </si>
  <si>
    <t>Largura:</t>
  </si>
  <si>
    <t>BDI (Serv):</t>
  </si>
  <si>
    <t>CÓD.</t>
  </si>
  <si>
    <t>EQUIPAMENTO</t>
  </si>
  <si>
    <t>C. HOR. OPERAT.</t>
  </si>
  <si>
    <t>C. HOR. IMPROD.</t>
  </si>
  <si>
    <t>hora</t>
  </si>
  <si>
    <t>COD.</t>
  </si>
  <si>
    <t>MATERIAL</t>
  </si>
  <si>
    <t>PREÇO UNITÁRIO</t>
  </si>
  <si>
    <t>PV</t>
  </si>
  <si>
    <t>QUADRO</t>
  </si>
  <si>
    <t>ESCALA SALARIAL DE MÃO-DE-OBRA</t>
  </si>
  <si>
    <t>CATEGORIA PROFISSIONAL</t>
  </si>
  <si>
    <t>PADRÃO SALARIAL</t>
  </si>
  <si>
    <t>SALÁRIO / HORA (R$)</t>
  </si>
  <si>
    <t>OBSERVAÇÕES:</t>
  </si>
  <si>
    <t>SALÁRIO BASE: R$</t>
  </si>
  <si>
    <t>METODOLOGIA:</t>
  </si>
  <si>
    <t>SICRO/DNIT</t>
  </si>
  <si>
    <t>DATA DE REFERÊNCIA:</t>
  </si>
  <si>
    <t>Van furgão - 93 kW</t>
  </si>
  <si>
    <t>Encarregado de obras de artes especiais</t>
  </si>
  <si>
    <t>Encarregado de turma</t>
  </si>
  <si>
    <t>Técnico de meio ambiente</t>
  </si>
  <si>
    <t>M1638</t>
  </si>
  <si>
    <t>Mourão de madeira - H = 2,10 m e D = 10 cm</t>
  </si>
  <si>
    <t xml:space="preserve">un </t>
  </si>
  <si>
    <t>M1811</t>
  </si>
  <si>
    <t>Longarina de madeira de primeira de 6 x 16 cm</t>
  </si>
  <si>
    <t>SIN4813</t>
  </si>
  <si>
    <t>Placa de obra em chapa galvanizada nº 22 - 2 x 1,125 m</t>
  </si>
  <si>
    <r>
      <rPr>
        <sz val="11"/>
        <color theme="0"/>
        <rFont val="Arial"/>
        <family val="2"/>
      </rPr>
      <t>x</t>
    </r>
    <r>
      <rPr>
        <sz val="11"/>
        <rFont val="Arial"/>
        <family val="2"/>
      </rPr>
      <t>1106057</t>
    </r>
  </si>
  <si>
    <t>DISTÂNCIAS DE TRANSPORTE</t>
  </si>
  <si>
    <t>5915323</t>
  </si>
  <si>
    <t>Transporte com caminhão carroceria de 5 t - rodovia com revestimento primário</t>
  </si>
  <si>
    <t>83,00000</t>
  </si>
  <si>
    <t>5915322</t>
  </si>
  <si>
    <t>Transporte com caminhão carroceria de 5 t - rodovia em leito natural</t>
  </si>
  <si>
    <t>124,50000</t>
  </si>
  <si>
    <t>5915324</t>
  </si>
  <si>
    <t>Transporte com caminhão carroceria de 5 t - rodovia pavimentada</t>
  </si>
  <si>
    <t>M1850</t>
  </si>
  <si>
    <t>Pranchão de 7,5 x 30 cm</t>
  </si>
  <si>
    <t>M0289</t>
  </si>
  <si>
    <t>Tábua de 2,5 x 15 cm</t>
  </si>
  <si>
    <t>Tábua de 2,5 x 15 cm - Caminhão carroceria 15 t</t>
  </si>
  <si>
    <t>%</t>
  </si>
  <si>
    <t>Mobilização de Pessoal</t>
  </si>
  <si>
    <t>Item</t>
  </si>
  <si>
    <t>Discriminação</t>
  </si>
  <si>
    <t>Pessoal</t>
  </si>
  <si>
    <t>Meses</t>
  </si>
  <si>
    <t>Debanda (mês)</t>
  </si>
  <si>
    <t>Preço</t>
  </si>
  <si>
    <t>Cód</t>
  </si>
  <si>
    <t>Equipamento</t>
  </si>
  <si>
    <t>Quantid</t>
  </si>
  <si>
    <t>FU</t>
  </si>
  <si>
    <t>Mobiliz</t>
  </si>
  <si>
    <t>Desmobiliz</t>
  </si>
  <si>
    <t>(R$)</t>
  </si>
  <si>
    <t>Mobilização de pessoal</t>
  </si>
  <si>
    <t>Parcela Fixa</t>
  </si>
  <si>
    <t>Equipe de obra de arte especial - Mobilização com o veic do encarreg</t>
  </si>
  <si>
    <t>Equipe de topografia - Mobilização com a van</t>
  </si>
  <si>
    <t>Equipe de acomp de frentes de serviço - Sem atividades</t>
  </si>
  <si>
    <t>Equipe de controle tecnológico - Mobilização com a van</t>
  </si>
  <si>
    <t>Equipe de manejo ambiental</t>
  </si>
  <si>
    <t>Parcela da Mão de Obra Ordinária</t>
  </si>
  <si>
    <t>Funcionários da mão de obra ordinária</t>
  </si>
  <si>
    <t>CUSTO DE MOBILIZAÇÃO/DESMOBILIZAÇÃO DE PESSOAL (TOTAL)</t>
  </si>
  <si>
    <t>QUANTIDADES DE MOBILIZAÇÃO/DESMOBILIZAÇÃO (DEBANDAS)</t>
  </si>
  <si>
    <t>CUSTO DE MOBILIZAÇÃO/DESMOBILIZAÇÃO DE PESSOAL (UNITÁRIA)</t>
  </si>
  <si>
    <t>Obs:</t>
  </si>
  <si>
    <t>Deslocamento de Parcela Fixa e Parcela Vinculada</t>
  </si>
  <si>
    <t>Transp Rodov</t>
  </si>
  <si>
    <t>DMT (km)</t>
  </si>
  <si>
    <t>Tempo de 
viagem</t>
  </si>
  <si>
    <t>Descanso (0,5 H/4H)</t>
  </si>
  <si>
    <t>Quant.</t>
  </si>
  <si>
    <t>Fator K</t>
  </si>
  <si>
    <t>Custo Hor Veíc</t>
  </si>
  <si>
    <t>Custo Hor Mot</t>
  </si>
  <si>
    <t>Custo      Total</t>
  </si>
  <si>
    <t>Pavim</t>
  </si>
  <si>
    <t>Não Pav</t>
  </si>
  <si>
    <t>(unid)</t>
  </si>
  <si>
    <t>(Retorno)</t>
  </si>
  <si>
    <t>1.2.1</t>
  </si>
  <si>
    <t>1.2.2</t>
  </si>
  <si>
    <t>1.2.3</t>
  </si>
  <si>
    <t>1.2.4</t>
  </si>
  <si>
    <t>E9512</t>
  </si>
  <si>
    <t>Mobilização de equipamento</t>
  </si>
  <si>
    <t>Desmobilização de equipamento</t>
  </si>
  <si>
    <t>Veículo leve - 53 kW</t>
  </si>
  <si>
    <t>E9666</t>
  </si>
  <si>
    <t>E9665</t>
  </si>
  <si>
    <t>CUSTO DE MOBILIZAÇÃO DE EQUIPAMENTO</t>
  </si>
  <si>
    <t>CUSTO DE DESMOBILIZAÇÃO DE EQUIPAMENTO</t>
  </si>
  <si>
    <t>CRONOGRAMA FÍSICO - FINANCEIRO</t>
  </si>
  <si>
    <t>SERVIÇOS</t>
  </si>
  <si>
    <t>TOTAL</t>
  </si>
  <si>
    <t>1</t>
  </si>
  <si>
    <t>VALOR</t>
  </si>
  <si>
    <t>Serviços preliminares</t>
  </si>
  <si>
    <t>Superestrutura</t>
  </si>
  <si>
    <t>Administração local</t>
  </si>
  <si>
    <t xml:space="preserve"> Faturamento simples (R$)</t>
  </si>
  <si>
    <t xml:space="preserve"> Faturamento acumulado (R$)</t>
  </si>
  <si>
    <t>CANTEIRO DE OBRA E ACAMPAMENTO - IDENTIFICAÇÃO</t>
  </si>
  <si>
    <t>A</t>
  </si>
  <si>
    <t>Identificação do empreendimento</t>
  </si>
  <si>
    <t>Código SRE:</t>
  </si>
  <si>
    <t>Mão de obra ordinária média (funcionários/mês):</t>
  </si>
  <si>
    <t>funcionários</t>
  </si>
  <si>
    <t>Mão de obra parcela fixa da administ local (especializada funcion/mês):</t>
  </si>
  <si>
    <t>Mão de obra parcela fixa da administ local (não especializ funcion/mês):</t>
  </si>
  <si>
    <t>Mão de obra parcela vinculada da administ local (espec funcion/mês):</t>
  </si>
  <si>
    <t>Mão de obra parcela vinculada da administ local (não espec funcion/mês):</t>
  </si>
  <si>
    <t>Mão de obra parcela variável da administração local (funcionários/mês):</t>
  </si>
  <si>
    <t>Distância entre o canteiro e a cidade mais próxima (pavimentado):</t>
  </si>
  <si>
    <t>km</t>
  </si>
  <si>
    <t>Distância entre o canteiro e a cidade mais próxima (não pavimentado):</t>
  </si>
  <si>
    <t>Unidade da Federação:</t>
  </si>
  <si>
    <t>Mês-base:</t>
  </si>
  <si>
    <t>B</t>
  </si>
  <si>
    <t>Classificação da Obra</t>
  </si>
  <si>
    <t>C</t>
  </si>
  <si>
    <t>Caracterização da Mão de Obra</t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</si>
  <si>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da mão de obra ordinária no mês de pico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MO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</si>
  <si>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MO</t>
    </r>
    <r>
      <rPr>
        <b/>
        <sz val="10"/>
        <rFont val="Arial"/>
        <family val="2"/>
      </rPr>
      <t xml:space="preserve"> = </t>
    </r>
  </si>
  <si>
    <t xml:space="preserve">1,33    x </t>
  </si>
  <si>
    <t>=</t>
  </si>
  <si>
    <t>funcionários/mês</t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</si>
  <si>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da parcela variável no mês de pico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PV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</si>
  <si>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PV</t>
    </r>
    <r>
      <rPr>
        <b/>
        <sz val="10"/>
        <rFont val="Arial"/>
        <family val="2"/>
      </rPr>
      <t xml:space="preserve"> = </t>
    </r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</si>
  <si>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especializ e não especializ da parcela fixa da administração local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PF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</si>
  <si>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PF</t>
    </r>
    <r>
      <rPr>
        <b/>
        <sz val="10"/>
        <rFont val="Arial"/>
        <family val="2"/>
      </rPr>
      <t xml:space="preserve"> = </t>
    </r>
  </si>
  <si>
    <t>funcion espec/mês</t>
  </si>
  <si>
    <t>funcion não espec/mês</t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</si>
  <si>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especializ e não especializados das parcelas fixa e vinculada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PF-V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</si>
  <si>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FA</t>
    </r>
    <r>
      <rPr>
        <b/>
        <sz val="10"/>
        <rFont val="Arial"/>
        <family val="2"/>
      </rPr>
      <t xml:space="preserve"> = </t>
    </r>
  </si>
  <si>
    <r>
      <t>(N</t>
    </r>
    <r>
      <rPr>
        <b/>
        <vertAlign val="subscript"/>
        <sz val="10"/>
        <rFont val="Arial"/>
        <family val="2"/>
      </rPr>
      <t>PF</t>
    </r>
    <r>
      <rPr>
        <b/>
        <sz val="10"/>
        <rFont val="Arial"/>
        <family val="2"/>
      </rPr>
      <t xml:space="preserve"> + N</t>
    </r>
    <r>
      <rPr>
        <b/>
        <vertAlign val="subscript"/>
        <sz val="10"/>
        <rFont val="Arial"/>
        <family val="2"/>
      </rPr>
      <t>PVINC)</t>
    </r>
    <r>
      <rPr>
        <b/>
        <sz val="10"/>
        <rFont val="Arial"/>
        <family val="2"/>
      </rPr>
      <t>+((N</t>
    </r>
    <r>
      <rPr>
        <b/>
        <vertAlign val="subscript"/>
        <sz val="10"/>
        <rFont val="Arial"/>
        <family val="2"/>
      </rPr>
      <t>PV</t>
    </r>
    <r>
      <rPr>
        <b/>
        <sz val="10"/>
        <rFont val="Arial"/>
        <family val="2"/>
      </rPr>
      <t>+N</t>
    </r>
    <r>
      <rPr>
        <b/>
        <vertAlign val="subscript"/>
        <sz val="10"/>
        <rFont val="Arial"/>
        <family val="2"/>
      </rPr>
      <t>MORDIN</t>
    </r>
    <r>
      <rPr>
        <b/>
        <sz val="10"/>
        <rFont val="Arial"/>
        <family val="2"/>
      </rPr>
      <t>)/2) =</t>
    </r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</si>
  <si>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máximo de funcionários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MAX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</si>
  <si>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MAX</t>
    </r>
    <r>
      <rPr>
        <b/>
        <sz val="10"/>
        <rFont val="Arial"/>
        <family val="2"/>
      </rPr>
      <t xml:space="preserve"> = </t>
    </r>
  </si>
  <si>
    <t>D</t>
  </si>
  <si>
    <r>
      <t>Fator de Produção de Construção (k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>)</t>
    </r>
  </si>
  <si>
    <r>
      <t xml:space="preserve">Padrão de construção provisório - </t>
    </r>
    <r>
      <rPr>
        <b/>
        <sz val="12"/>
        <rFont val="Calibri"/>
        <family val="2"/>
      </rPr>
      <t>k</t>
    </r>
    <r>
      <rPr>
        <b/>
        <vertAlign val="subscript"/>
        <sz val="12"/>
        <rFont val="Calibri"/>
        <family val="2"/>
      </rPr>
      <t>1</t>
    </r>
    <r>
      <rPr>
        <b/>
        <sz val="12"/>
        <rFont val="Calibri"/>
        <family val="2"/>
      </rPr>
      <t xml:space="preserve"> = </t>
    </r>
  </si>
  <si>
    <t>E</t>
  </si>
  <si>
    <r>
      <t>Fator de Mobiliário e Aparelhagem (k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</si>
  <si>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F</t>
  </si>
  <si>
    <r>
      <t>Fator de Distância do Canteiro aos Centros Fornecedores (k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</si>
  <si>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G</t>
  </si>
  <si>
    <t>Custo Médio da Construção Civil (CMCC)</t>
  </si>
  <si>
    <t>CMCC =</t>
  </si>
  <si>
    <t>CANTEIRO DE OBRA E ACAMPAMENTO - QUANTIFICAÇÃO</t>
  </si>
  <si>
    <t>H</t>
  </si>
  <si>
    <t>Instalações com Utilização de Container</t>
  </si>
  <si>
    <t xml:space="preserve">Instalações </t>
  </si>
  <si>
    <t>Container</t>
  </si>
  <si>
    <t>Área</t>
  </si>
  <si>
    <t>Valor Aquis</t>
  </si>
  <si>
    <t>Custo (R$)</t>
  </si>
  <si>
    <t>1 TEU revest térm (ar cond) c/ jan e 1 ban</t>
  </si>
  <si>
    <t>Total</t>
  </si>
  <si>
    <t>I.1</t>
  </si>
  <si>
    <t>Cálculo de Áreas de Instalações pela Quantidade de Funcionários</t>
  </si>
  <si>
    <t>Cálculo</t>
  </si>
  <si>
    <t>Projeto</t>
  </si>
  <si>
    <t>Alojamentos (50 % alojados)</t>
  </si>
  <si>
    <t>Refeitório e cozinha</t>
  </si>
  <si>
    <r>
      <t>A</t>
    </r>
    <r>
      <rPr>
        <vertAlign val="subscript"/>
        <sz val="9"/>
        <rFont val="Arial"/>
        <family val="2"/>
      </rPr>
      <t>R-C</t>
    </r>
    <r>
      <rPr>
        <sz val="9"/>
        <rFont val="Arial"/>
        <family val="2"/>
      </rPr>
      <t xml:space="preserve"> = 1,55 x 50% N</t>
    </r>
    <r>
      <rPr>
        <vertAlign val="subscript"/>
        <sz val="9"/>
        <rFont val="Arial"/>
        <family val="2"/>
      </rPr>
      <t>max</t>
    </r>
  </si>
  <si>
    <t>Banheiros e vestiário</t>
  </si>
  <si>
    <t>Área de recreação</t>
  </si>
  <si>
    <r>
      <t>A</t>
    </r>
    <r>
      <rPr>
        <vertAlign val="subscript"/>
        <sz val="9"/>
        <rFont val="Arial"/>
        <family val="2"/>
      </rPr>
      <t>AR</t>
    </r>
    <r>
      <rPr>
        <sz val="9"/>
        <rFont val="Arial"/>
        <family val="2"/>
      </rPr>
      <t xml:space="preserve"> = 1,5 x 50% N</t>
    </r>
    <r>
      <rPr>
        <vertAlign val="subscript"/>
        <sz val="9"/>
        <rFont val="Arial"/>
        <family val="2"/>
      </rPr>
      <t>FA</t>
    </r>
  </si>
  <si>
    <t>Residências</t>
  </si>
  <si>
    <t>I.2</t>
  </si>
  <si>
    <t>Áreas do Canteiro de Obra em Construção Provisória (Barracão - com reaproveitamento)</t>
  </si>
  <si>
    <t>Instalações</t>
  </si>
  <si>
    <t>Área (m²)</t>
  </si>
  <si>
    <t>Alojamentos em barracão de madeira - Desenho 4.1-07</t>
  </si>
  <si>
    <t>Refeitório e cozinha em barracão de madeira - Desenho 4.1-06</t>
  </si>
  <si>
    <t>Banheiros e vestiários em barracão de madeira - Desenho 4.1-08</t>
  </si>
  <si>
    <t>Área de recreação em barracão de madeira</t>
  </si>
  <si>
    <t>Residências em barracão de madeira - Desenho 3.1-18</t>
  </si>
  <si>
    <t>Almoxarifado em barracão de madeira - Desenho 4.1-03</t>
  </si>
  <si>
    <t>Depósito de cimento em barracão de madeira - Desenho 4.1-04</t>
  </si>
  <si>
    <t>Central de armaduras em barracão de madeira - Desenho 4.1-05</t>
  </si>
  <si>
    <t>Oficina em barracão de madeira - Desenho 4.1-09</t>
  </si>
  <si>
    <t>Carpintaria em barracão de madeira - Desenho 4.1-15</t>
  </si>
  <si>
    <t>Guarita em barracão de madeira - Desenho 4.1-17</t>
  </si>
  <si>
    <t>Garagens - Desenho 4.1-10 (Área descoberta - prevista no FEAD)</t>
  </si>
  <si>
    <t>Posto de combustível - Desenho 4.1-14 (Área descoberta - prevista no FEAD)</t>
  </si>
  <si>
    <t>J</t>
  </si>
  <si>
    <t>Fatores de Equivalência de Áreas</t>
  </si>
  <si>
    <t>J.1</t>
  </si>
  <si>
    <t>Áreas Cobertas</t>
  </si>
  <si>
    <t>Aproveitamento do material de 3 vezes</t>
  </si>
  <si>
    <t>Área Refer</t>
  </si>
  <si>
    <t>FEAC (%)</t>
  </si>
  <si>
    <t>Aproveitam</t>
  </si>
  <si>
    <t>Áreas Equiv.</t>
  </si>
  <si>
    <t>Alojamentos</t>
  </si>
  <si>
    <t>Almoxarifado</t>
  </si>
  <si>
    <t>Depósito de cimento</t>
  </si>
  <si>
    <t>Oficina</t>
  </si>
  <si>
    <t>Guarita</t>
  </si>
  <si>
    <t>J.1.1</t>
  </si>
  <si>
    <t>Custo das Áreas Cobertas</t>
  </si>
  <si>
    <t>CAC =</t>
  </si>
  <si>
    <t>(k1 x k2 x k3 x Área coberta equivalente) x CMCC</t>
  </si>
  <si>
    <t>K1 =</t>
  </si>
  <si>
    <t xml:space="preserve">K2 = </t>
  </si>
  <si>
    <t xml:space="preserve">K3 = </t>
  </si>
  <si>
    <t>J.2</t>
  </si>
  <si>
    <t>Áreas Descobertas</t>
  </si>
  <si>
    <t xml:space="preserve">Área coberta calculada (Container + Barracão de Madeira) = </t>
  </si>
  <si>
    <t>Área total de referência do terreno (Área coberta / 0,35) (m²) =</t>
  </si>
  <si>
    <t>Áreas descobertas (Área total de referência do terreno - Área coberta) (m²) =</t>
  </si>
  <si>
    <t>FEAD =</t>
  </si>
  <si>
    <t>J.2.1</t>
  </si>
  <si>
    <t>Custo das Áreas Descobertas</t>
  </si>
  <si>
    <t>CAD =</t>
  </si>
  <si>
    <t>(Área descoberta x FEAD) x CMCC</t>
  </si>
  <si>
    <t>K</t>
  </si>
  <si>
    <t>Custo Total de Referência do Canteiro de Obra e Alojamentos</t>
  </si>
  <si>
    <t>CCP =</t>
  </si>
  <si>
    <t>Observação:</t>
  </si>
  <si>
    <t xml:space="preserve">Conforme o Manual de Custos do SICRO - Volume 7, os custos com as seguintes instalações estão </t>
  </si>
  <si>
    <t>previstas no cálculo do FEAD (Fator de Equivalência de Áreas Descobertas)</t>
  </si>
  <si>
    <t>1- Limpeza da camada vegetal do terreno</t>
  </si>
  <si>
    <t>2- Locação da obra</t>
  </si>
  <si>
    <t>3- Execução de sub-base ou base</t>
  </si>
  <si>
    <t>4- Lançamento de lastro de brita</t>
  </si>
  <si>
    <t>5- Execução de meio fio de concreto</t>
  </si>
  <si>
    <t>6- Instalação de cercas</t>
  </si>
  <si>
    <t>7- Plantio de mudas arbustivas</t>
  </si>
  <si>
    <t>8- Central de armaduras</t>
  </si>
  <si>
    <t>9- Carpintaria</t>
  </si>
  <si>
    <t>10- Estacionamentos</t>
  </si>
  <si>
    <t>11- Rampa de lavagem</t>
  </si>
  <si>
    <t>12- Sistema de separação de água e óleo</t>
  </si>
  <si>
    <t>13- Posto de combustível</t>
  </si>
  <si>
    <t>14- Pátios de manobra</t>
  </si>
  <si>
    <t>15- Estacionamentos diversos</t>
  </si>
  <si>
    <t>16- Pátios de fabricação de elementos pré-moldados</t>
  </si>
  <si>
    <t>17- Pátios de aduelas</t>
  </si>
  <si>
    <t>Critério de reaproveitamento do material utilizado na construção do canteiro.</t>
  </si>
  <si>
    <t>O Manual de Custo do Sicro - Volume 7 - descreve o seguinte na página 13 citando canteiro provisório:</t>
  </si>
  <si>
    <t>"Considerados tradicionais, empregam materiais menos nobres e com maior disponibilidade no mercado,</t>
  </si>
  <si>
    <t>tais como pontaletes de madeira, tábuas, compensados resinados (madeira processada mecanicamente),</t>
  </si>
  <si>
    <t>telhas de fibrocimento. Quando bem racionalizados, estes canteiros mostram-se mais adequados à natureza</t>
  </si>
  <si>
    <r>
      <t xml:space="preserve">das obras e seus materiais </t>
    </r>
    <r>
      <rPr>
        <u/>
        <sz val="10"/>
        <rFont val="Arial"/>
        <family val="2"/>
      </rPr>
      <t>podem ser reaproveitados por até duas vezes</t>
    </r>
    <r>
      <rPr>
        <sz val="11"/>
        <color theme="1"/>
        <rFont val="Calibri"/>
        <family val="2"/>
        <scheme val="minor"/>
      </rPr>
      <t>. Para melhorar seu desempenho é</t>
    </r>
  </si>
  <si>
    <t>recomendado pintar os revestimentos para proteção das intempéries."</t>
  </si>
  <si>
    <t>Percebe-se no texto a possibilidade/obrigação de analisar o reaproveitamento dos materiais utilizados na</t>
  </si>
  <si>
    <t>construção dos canteiros, devendo ser verificado em relação ao prazo de execução da obra.</t>
  </si>
  <si>
    <t>de construção do canteiro. Foi considerado que 64% do custo do CMCC é referente a aquisição de material</t>
  </si>
  <si>
    <t>para construção de instalações provisória. Este dado foi extraído da análise do custo de canteiro do Sinapi.</t>
  </si>
  <si>
    <t>Critério adotado na elaboração do preço do container</t>
  </si>
  <si>
    <t>O Manual de Custo do Sicro - Volume 7 - descreve o seguinte na página 90:</t>
  </si>
  <si>
    <t>"Consoante observações de campo e de mercado, os canteiros tipo para as obras de conservação rodoviária</t>
  </si>
  <si>
    <t>foram propostos em contêineres, tendo seus custos de referência definidos em função da previsão de 5</t>
  </si>
  <si>
    <t>(cinco) reaproveitamentos."</t>
  </si>
  <si>
    <t>Como os planos de manutenção de rodovias do DNIT são elaborados através do PATO com o período de</t>
  </si>
  <si>
    <t>serviço de 1 ano, considera-se no cálculo do custo do container, período de vida útil de 5 anos ou 60 meses.</t>
  </si>
  <si>
    <t>de vida útil.</t>
  </si>
  <si>
    <t>Caminhão basculante com capacidade de 14 m³ - 323 kW</t>
  </si>
  <si>
    <t>Cavalo mecânico com semi-reboque com capacidade de 22 t - 240 Kw</t>
  </si>
  <si>
    <t>Cavalo mecânico com semi-reboque com capacidade de 30 t - 265 kW</t>
  </si>
  <si>
    <t>1.2.1.1</t>
  </si>
  <si>
    <t>1.2.1.2</t>
  </si>
  <si>
    <t>1.2.2.1</t>
  </si>
  <si>
    <t>1.2.2.2</t>
  </si>
  <si>
    <t>1.2.2.3</t>
  </si>
  <si>
    <t>1.2.3.1</t>
  </si>
  <si>
    <t>1.2.3.2</t>
  </si>
  <si>
    <t>1.2.3.3</t>
  </si>
  <si>
    <t>1.2.4.1</t>
  </si>
  <si>
    <t>1.4.1</t>
  </si>
  <si>
    <t>Equipamentos rodantes</t>
  </si>
  <si>
    <t>Equipamentos pesados</t>
  </si>
  <si>
    <t>1.4.2</t>
  </si>
  <si>
    <t>1.4.2.1</t>
  </si>
  <si>
    <t>1.4.2.2</t>
  </si>
  <si>
    <t>1.4.1.1</t>
  </si>
  <si>
    <t>1.4.1.2</t>
  </si>
  <si>
    <t>1.4.1.3</t>
  </si>
  <si>
    <t>1.4.1.4</t>
  </si>
  <si>
    <t>1.4.1.5</t>
  </si>
  <si>
    <t>1.4.1.6</t>
  </si>
  <si>
    <t>P9866</t>
  </si>
  <si>
    <t>P9870</t>
  </si>
  <si>
    <t>Motorista de caminhão</t>
  </si>
  <si>
    <t>Motorista de veículo leve</t>
  </si>
  <si>
    <t>M1103</t>
  </si>
  <si>
    <t>Pedrisco</t>
  </si>
  <si>
    <t>M0999</t>
  </si>
  <si>
    <t>Tela de aço eletrosoldada</t>
  </si>
  <si>
    <t>M1378</t>
  </si>
  <si>
    <t>Chapa de aço ASTM A36</t>
  </si>
  <si>
    <t>E9050</t>
  </si>
  <si>
    <t>Guindaste sobre rodas com capacidade de 370 kNm - 75 kW</t>
  </si>
  <si>
    <t>P9810</t>
  </si>
  <si>
    <t>Eletricista</t>
  </si>
  <si>
    <t>DESCRIÇÃO</t>
  </si>
  <si>
    <t>Unid</t>
  </si>
  <si>
    <t>Unidade Produtiva</t>
  </si>
  <si>
    <t>Quantid Produtiva</t>
  </si>
  <si>
    <t>Preço unitário</t>
  </si>
  <si>
    <t>Preço Total</t>
  </si>
  <si>
    <t>1.1.1</t>
  </si>
  <si>
    <t>Propor de Áreas</t>
  </si>
  <si>
    <t>Manutenção de Canteiro de Obras e Acampamento</t>
  </si>
  <si>
    <t>P9953</t>
  </si>
  <si>
    <t>1.1.2</t>
  </si>
  <si>
    <t>P9952</t>
  </si>
  <si>
    <t>1.1.3</t>
  </si>
  <si>
    <t>P9954</t>
  </si>
  <si>
    <t xml:space="preserve">Servente </t>
  </si>
  <si>
    <t>h.mês</t>
  </si>
  <si>
    <t>E9669</t>
  </si>
  <si>
    <t>Caminhão tanque de 8.000 l - 136 kW</t>
  </si>
  <si>
    <t>Valor Mensal da Parcela Variável - Equipe de Manutenção de Canteiro</t>
  </si>
  <si>
    <t>Área coberta - Canteiro de Obra:</t>
  </si>
  <si>
    <t>Área coberta - Usina de Asfalto:</t>
  </si>
  <si>
    <t>Área total coberta (Canteiro + Usina):</t>
  </si>
  <si>
    <t>Área total do canteiro + usina:</t>
  </si>
  <si>
    <t>Área descoberta do canteiro + usina:</t>
  </si>
  <si>
    <t>Eletricista - mensalista</t>
  </si>
  <si>
    <t>Pedreiro - mensalista</t>
  </si>
  <si>
    <t>Servente - mensalista</t>
  </si>
  <si>
    <t>Caminhão tanque com capacidade de 8.000 l - 136 kW</t>
  </si>
  <si>
    <t>Despesas Diversas</t>
  </si>
  <si>
    <t>Subtotal de Despesas Diversas</t>
  </si>
  <si>
    <t>Despesas Diversas (5,00% da Adm. Local)</t>
  </si>
  <si>
    <r>
      <t xml:space="preserve">Const. de OAEs de pequeno porte - </t>
    </r>
    <r>
      <rPr>
        <b/>
        <sz val="12"/>
        <rFont val="Calibri"/>
        <family val="2"/>
      </rPr>
      <t>k</t>
    </r>
    <r>
      <rPr>
        <b/>
        <vertAlign val="subscript"/>
        <sz val="12"/>
        <rFont val="Calibri"/>
        <family val="2"/>
      </rPr>
      <t>2</t>
    </r>
    <r>
      <rPr>
        <b/>
        <sz val="12"/>
        <rFont val="Calibri"/>
        <family val="2"/>
      </rPr>
      <t xml:space="preserve"> =</t>
    </r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</si>
  <si>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alojados no canteiro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FA</t>
    </r>
    <r>
      <rPr>
        <sz val="11"/>
        <color theme="1"/>
        <rFont val="Calibri"/>
        <family val="2"/>
        <scheme val="minor"/>
      </rPr>
      <t>) (Obra no Pantanal, s/ comunidades próximas)</t>
    </r>
  </si>
  <si>
    <t>S-93287</t>
  </si>
  <si>
    <t xml:space="preserve">Guindaste hidraulico autopropelido, com lança telescópica 40m, capacidade 60 ton, 260 Kw </t>
  </si>
  <si>
    <t>E9761</t>
  </si>
  <si>
    <t>Guincho de coluna com capacidade de 200 kg - 920 W</t>
  </si>
  <si>
    <t>Treliça lançadeira com capacidade de carga de 30 t e vão máximo de 25 m</t>
  </si>
  <si>
    <t>Talha manual 10 ton com 5 metros de corrente</t>
  </si>
  <si>
    <t xml:space="preserve">% </t>
  </si>
  <si>
    <t>% Acum.</t>
  </si>
  <si>
    <t>DNIT-ES 118/09</t>
  </si>
  <si>
    <t>DNIT-ES 120/09</t>
  </si>
  <si>
    <t>DNIT-ES 117/09</t>
  </si>
  <si>
    <t>2.2.2</t>
  </si>
  <si>
    <t>SIN0012</t>
  </si>
  <si>
    <t>Escova de aço com cabo 4 x 15 fileiras de cerdas</t>
  </si>
  <si>
    <t>M0879</t>
  </si>
  <si>
    <t>Lixa para ferro</t>
  </si>
  <si>
    <t>M1387</t>
  </si>
  <si>
    <t>Adesivo estrutural à base de resina epóxi</t>
  </si>
  <si>
    <t>Escritório e Seção Téc</t>
  </si>
  <si>
    <t>Cozinha</t>
  </si>
  <si>
    <t>1/2 de 1 teu, com 3 janelas, para guarita</t>
  </si>
  <si>
    <t>2 TEU revest térm (ar cond) c/ jan e 1 ban</t>
  </si>
  <si>
    <t>1 TEU duplo (6,0 m x 4,88 m) c/ jan e 2 lav</t>
  </si>
  <si>
    <t>1 TEU duplo (6,0 m x 4,88 m) c/ jan</t>
  </si>
  <si>
    <t>1 TEU com 2 banheiros</t>
  </si>
  <si>
    <t>1 TEU duplo (6,0 m x 4,88 m) com janela</t>
  </si>
  <si>
    <t>1 TEU com janela</t>
  </si>
  <si>
    <t>M0066</t>
  </si>
  <si>
    <t>M0058</t>
  </si>
  <si>
    <t>M0057</t>
  </si>
  <si>
    <t>M0041</t>
  </si>
  <si>
    <t>M0059</t>
  </si>
  <si>
    <t>M0042</t>
  </si>
  <si>
    <t>M0071</t>
  </si>
  <si>
    <t>Esgotamento de água com bomba submersa</t>
  </si>
  <si>
    <t>Bomba submersível com capacidade de 75 m³/h - 3,6 Kw</t>
  </si>
  <si>
    <t>P9807</t>
  </si>
  <si>
    <t>Bombeiro hidráulico</t>
  </si>
  <si>
    <t>E9502</t>
  </si>
  <si>
    <t>E9662</t>
  </si>
  <si>
    <t>Bate-estaca de gravidade para 3,5 a 4,0 t - 119 kW</t>
  </si>
  <si>
    <t>Equipamento para solda/corte com oxiacetileno</t>
  </si>
  <si>
    <t>M1606</t>
  </si>
  <si>
    <t>Trilho TR 68 usado</t>
  </si>
  <si>
    <t>Graxa Lubrificante</t>
  </si>
  <si>
    <t>SIN4229</t>
  </si>
  <si>
    <t>SIN0393</t>
  </si>
  <si>
    <t>Abraçadeira Ø 1"</t>
  </si>
  <si>
    <t>1.4.2.3</t>
  </si>
  <si>
    <t>Sem Desoneração</t>
  </si>
  <si>
    <t>Com Desoneração</t>
  </si>
  <si>
    <t>Banh e vestiário (2 un)</t>
  </si>
  <si>
    <t>Escavação, carga e transporte de material de 1ª categoria - DMT de 50 a 200 m - caminho de serviço emrevestimento primário - com escavadeira e caminhão basculante de 14 m³</t>
  </si>
  <si>
    <t>Escavação, carga e transporte de material de 1ª categoria - DMT de 50 a 200 m - caminho de serviço em revestimento primário - com escavadeira e caminhão basculante de 14 m³</t>
  </si>
  <si>
    <t>1.4.1.7</t>
  </si>
  <si>
    <t>1.4.2.4</t>
  </si>
  <si>
    <t>1.4.2.5</t>
  </si>
  <si>
    <t>1.4.2.6</t>
  </si>
  <si>
    <t>1.4.2.7</t>
  </si>
  <si>
    <t>1.4.2.8</t>
  </si>
  <si>
    <t xml:space="preserve">Manutenção de canteiro de obra e acampamento </t>
  </si>
  <si>
    <t>SICRO</t>
  </si>
  <si>
    <t>INCC</t>
  </si>
  <si>
    <t>VARIÁVEL</t>
  </si>
  <si>
    <t>COMPONENTE</t>
  </si>
  <si>
    <t>1º QUARTIL (%)</t>
  </si>
  <si>
    <t>TAXA (%)</t>
  </si>
  <si>
    <t>3º QUARTIL (%)</t>
  </si>
  <si>
    <t>R</t>
  </si>
  <si>
    <t>RISCO</t>
  </si>
  <si>
    <t>S+G</t>
  </si>
  <si>
    <t>SEGURO+GARANTIA</t>
  </si>
  <si>
    <t>DF</t>
  </si>
  <si>
    <t>DESPESAS FINANCEIRAS</t>
  </si>
  <si>
    <t>AC</t>
  </si>
  <si>
    <t>ADMINISTRAÇÃO CENTRAL</t>
  </si>
  <si>
    <t>L</t>
  </si>
  <si>
    <t>LUCRO</t>
  </si>
  <si>
    <t>I</t>
  </si>
  <si>
    <t>TRIBUTOS</t>
  </si>
  <si>
    <t>PIS</t>
  </si>
  <si>
    <t>COFINS</t>
  </si>
  <si>
    <t>ISSQN</t>
  </si>
  <si>
    <t>INSS (CPRB)</t>
  </si>
  <si>
    <t>BDI</t>
  </si>
  <si>
    <t>BDI(Mat-Equip)</t>
  </si>
  <si>
    <t>BDI Mat./Equip:</t>
  </si>
  <si>
    <t>Ocupação Produtiva</t>
  </si>
  <si>
    <t>Mão de Obra</t>
  </si>
  <si>
    <t>1.1.1.1</t>
  </si>
  <si>
    <t>1.1.1.2</t>
  </si>
  <si>
    <t>Veículos</t>
  </si>
  <si>
    <t>Utiliz Prod</t>
  </si>
  <si>
    <t>Utiliz Impr</t>
  </si>
  <si>
    <t>Hora Prod</t>
  </si>
  <si>
    <t>Hora Impr</t>
  </si>
  <si>
    <t>1.1.2.1</t>
  </si>
  <si>
    <t>2.1.2.1</t>
  </si>
  <si>
    <t>2.2.1.1</t>
  </si>
  <si>
    <t>2.2.1.2</t>
  </si>
  <si>
    <t>ADMINISTRAÇÃO LOCAL - PARCELA FIXA E VINCULADA</t>
  </si>
  <si>
    <t>2.3.1.1</t>
  </si>
  <si>
    <t>1.2.1.3</t>
  </si>
  <si>
    <t>2.2.2.1</t>
  </si>
  <si>
    <t>PREÇO
COTAÇÃO</t>
  </si>
  <si>
    <t>PREÇO UNIT. TRANSP.</t>
  </si>
  <si>
    <t>CUSTO
TRANSP.</t>
  </si>
  <si>
    <t>MÊS</t>
  </si>
  <si>
    <t>INDICE</t>
  </si>
  <si>
    <t>PREÇO UNIT.
C/ TRANSP.</t>
  </si>
  <si>
    <t>PREÇO AJUST.</t>
  </si>
  <si>
    <t>1.4.3</t>
  </si>
  <si>
    <t>Equipamentos do canteiro, rodantes e pesados</t>
  </si>
  <si>
    <t>Equipamentos do canteiro</t>
  </si>
  <si>
    <t>Gerência técnica - Engenheiro</t>
  </si>
  <si>
    <t>Gerência técnica - Técnico em Meio Ambiente</t>
  </si>
  <si>
    <t>Oportunidade de capital</t>
  </si>
  <si>
    <t>Seguro e impostos</t>
  </si>
  <si>
    <t>Manutenção</t>
  </si>
  <si>
    <t>Operação</t>
  </si>
  <si>
    <t>Mão de obra de operação</t>
  </si>
  <si>
    <t>Custo Produtivo</t>
  </si>
  <si>
    <t>Custo Improdutivo</t>
  </si>
  <si>
    <t>Potência</t>
  </si>
  <si>
    <t>Valor residual</t>
  </si>
  <si>
    <t>Via útil</t>
  </si>
  <si>
    <t>Horas trab</t>
  </si>
  <si>
    <t>Vm</t>
  </si>
  <si>
    <t>i (juros)</t>
  </si>
  <si>
    <t>Coef Manut</t>
  </si>
  <si>
    <t>Coef Comb</t>
  </si>
  <si>
    <t>Diesel</t>
  </si>
  <si>
    <t>E9560</t>
  </si>
  <si>
    <t>Ônibus com capacidade para 80 lugares - 175 kW</t>
  </si>
  <si>
    <t>Van passageiro - 93 kW</t>
  </si>
  <si>
    <t>Valor de
Aquisição</t>
  </si>
  <si>
    <t>Deprecição</t>
  </si>
  <si>
    <t>1.1.2.2</t>
  </si>
  <si>
    <t>Van passageiro - 93 Kw</t>
  </si>
  <si>
    <t>Custo Sem Motorista:</t>
  </si>
  <si>
    <t>Obra com canteiro de obra pontual. A empresa não mantem um motorista só para atuar na van, ficando o custo de operação somente na hora produtiva</t>
  </si>
  <si>
    <t xml:space="preserve">Rodovia: </t>
  </si>
  <si>
    <t>Trecho:</t>
  </si>
  <si>
    <t>E9565</t>
  </si>
  <si>
    <t>Trator de esteiras com escarificador - 259 kW</t>
  </si>
  <si>
    <t>EQUIPES DE CONTROLE TECNOLÓGICO</t>
  </si>
  <si>
    <t>Quant (QP)</t>
  </si>
  <si>
    <t>Quant (QE)</t>
  </si>
  <si>
    <t>Equipe (ELS)</t>
  </si>
  <si>
    <t>1.1 - Laboratório de Solo</t>
  </si>
  <si>
    <t>Total de equipes de laboratório de solo</t>
  </si>
  <si>
    <t>1.1 - Laboratório de Concreto</t>
  </si>
  <si>
    <t>Total de equipes de laboratório de concreto</t>
  </si>
  <si>
    <r>
      <t>N</t>
    </r>
    <r>
      <rPr>
        <b/>
        <vertAlign val="subscript"/>
        <sz val="10"/>
        <rFont val="Arial"/>
        <family val="2"/>
      </rPr>
      <t>PF-V1</t>
    </r>
    <r>
      <rPr>
        <b/>
        <sz val="10"/>
        <rFont val="Arial"/>
        <family val="2"/>
      </rPr>
      <t xml:space="preserve"> = </t>
    </r>
  </si>
  <si>
    <r>
      <t>N</t>
    </r>
    <r>
      <rPr>
        <b/>
        <vertAlign val="subscript"/>
        <sz val="10"/>
        <rFont val="Arial"/>
        <family val="2"/>
      </rPr>
      <t>PF-V2</t>
    </r>
    <r>
      <rPr>
        <b/>
        <sz val="10"/>
        <rFont val="Arial"/>
        <family val="2"/>
      </rPr>
      <t xml:space="preserve"> = </t>
    </r>
  </si>
  <si>
    <r>
      <t>A</t>
    </r>
    <r>
      <rPr>
        <vertAlign val="subscript"/>
        <sz val="9"/>
        <rFont val="Arial"/>
        <family val="2"/>
      </rPr>
      <t>AL</t>
    </r>
    <r>
      <rPr>
        <sz val="9"/>
        <rFont val="Arial"/>
        <family val="2"/>
      </rPr>
      <t xml:space="preserve"> = 3,11 x 50% (N</t>
    </r>
    <r>
      <rPr>
        <vertAlign val="subscript"/>
        <sz val="9"/>
        <rFont val="Arial"/>
        <family val="2"/>
      </rPr>
      <t>MO</t>
    </r>
    <r>
      <rPr>
        <sz val="9"/>
        <rFont val="Arial"/>
        <family val="2"/>
      </rPr>
      <t xml:space="preserve"> + N</t>
    </r>
    <r>
      <rPr>
        <vertAlign val="subscript"/>
        <sz val="9"/>
        <rFont val="Arial"/>
        <family val="2"/>
      </rPr>
      <t xml:space="preserve">PV </t>
    </r>
    <r>
      <rPr>
        <sz val="9"/>
        <rFont val="Arial"/>
        <family val="2"/>
      </rPr>
      <t>+ N</t>
    </r>
    <r>
      <rPr>
        <vertAlign val="subscript"/>
        <sz val="9"/>
        <rFont val="Arial"/>
        <family val="2"/>
      </rPr>
      <t>P-FV2</t>
    </r>
    <r>
      <rPr>
        <sz val="9"/>
        <rFont val="Arial"/>
        <family val="2"/>
      </rPr>
      <t>)</t>
    </r>
  </si>
  <si>
    <r>
      <t>A</t>
    </r>
    <r>
      <rPr>
        <vertAlign val="subscript"/>
        <sz val="9"/>
        <rFont val="Arial"/>
        <family val="2"/>
      </rPr>
      <t>B-V</t>
    </r>
    <r>
      <rPr>
        <sz val="9"/>
        <rFont val="Arial"/>
        <family val="2"/>
      </rPr>
      <t xml:space="preserve"> = 0,77 x (N</t>
    </r>
    <r>
      <rPr>
        <vertAlign val="subscript"/>
        <sz val="9"/>
        <rFont val="Arial"/>
        <family val="2"/>
      </rPr>
      <t>MO</t>
    </r>
    <r>
      <rPr>
        <sz val="9"/>
        <rFont val="Arial"/>
        <family val="2"/>
      </rPr>
      <t xml:space="preserve"> + N</t>
    </r>
    <r>
      <rPr>
        <vertAlign val="subscript"/>
        <sz val="9"/>
        <rFont val="Arial"/>
        <family val="2"/>
      </rPr>
      <t xml:space="preserve">PV </t>
    </r>
    <r>
      <rPr>
        <sz val="9"/>
        <rFont val="Arial"/>
        <family val="2"/>
      </rPr>
      <t>+ N</t>
    </r>
    <r>
      <rPr>
        <vertAlign val="subscript"/>
        <sz val="9"/>
        <rFont val="Arial"/>
        <family val="2"/>
      </rPr>
      <t>P-FV2</t>
    </r>
    <r>
      <rPr>
        <sz val="9"/>
        <rFont val="Arial"/>
        <family val="2"/>
      </rPr>
      <t>)</t>
    </r>
  </si>
  <si>
    <r>
      <t>A</t>
    </r>
    <r>
      <rPr>
        <vertAlign val="subscript"/>
        <sz val="9"/>
        <rFont val="Arial"/>
        <family val="2"/>
      </rPr>
      <t>RES</t>
    </r>
    <r>
      <rPr>
        <sz val="9"/>
        <rFont val="Arial"/>
        <family val="2"/>
      </rPr>
      <t xml:space="preserve"> = 8,46 x N</t>
    </r>
    <r>
      <rPr>
        <vertAlign val="subscript"/>
        <sz val="9"/>
        <rFont val="Arial"/>
        <family val="2"/>
      </rPr>
      <t>PF-V1</t>
    </r>
  </si>
  <si>
    <t>Refeitório (1 unid)</t>
  </si>
  <si>
    <t>Imóvel</t>
  </si>
  <si>
    <t>Locação</t>
  </si>
  <si>
    <t>CCO (C. de Container) + CAC (C. Áreas Cobertas) + CAD (C. Áreas Descobertas) + Custo com Locações</t>
  </si>
  <si>
    <t>INFRAESTRUTURA</t>
  </si>
  <si>
    <t>Estacas</t>
  </si>
  <si>
    <t>Subtotal de Estacas</t>
  </si>
  <si>
    <t>Subtotal de Infraestrutura</t>
  </si>
  <si>
    <t>MESOESTRUTURA</t>
  </si>
  <si>
    <t>Subtotal de mesoestrutura</t>
  </si>
  <si>
    <t>Barreia New Jersey + Placa de Transição</t>
  </si>
  <si>
    <t>Subtotal de Barreia New Jersey + Placa de Transição</t>
  </si>
  <si>
    <t>Aparelho de apoio de neoprene fretado para estruturas pré-moldadas - fornecimento e instalação</t>
  </si>
  <si>
    <t>dm³</t>
  </si>
  <si>
    <t>E9702</t>
  </si>
  <si>
    <t>E9649</t>
  </si>
  <si>
    <t>E9779</t>
  </si>
  <si>
    <t>E9694</t>
  </si>
  <si>
    <t>E9642</t>
  </si>
  <si>
    <t>Bomba de injeção de argamassa com capacidade de 340 l/min</t>
  </si>
  <si>
    <t>Caminhão tanque com capacidade de 6.000 l - 136 Kw</t>
  </si>
  <si>
    <t>Compressor de ar portátil de 197 PCM - 55 kW</t>
  </si>
  <si>
    <t>Grupo gerador - 100/110 kVA</t>
  </si>
  <si>
    <t>Misturador de argamassa de alta turbulência com capacidade de 220 l</t>
  </si>
  <si>
    <t>Perfuratriz hidráulica sobre esteiras para estaca raiz - 56 kW</t>
  </si>
  <si>
    <t>Estaca raiz perfurada no solo com D = 40 cm - confecção</t>
  </si>
  <si>
    <t>M2321</t>
  </si>
  <si>
    <t>Revestimento para estaca raiz SCH 80 - D Externo = 323,8 mm - 132,04 kg/m</t>
  </si>
  <si>
    <t>Kg</t>
  </si>
  <si>
    <t>x</t>
  </si>
  <si>
    <t>Estaca raiz perfurada na rocha com D = 40 cm - confecção</t>
  </si>
  <si>
    <t>E9652</t>
  </si>
  <si>
    <t>Compressor de ar portátil de 1.146 PCM - 369 Kw</t>
  </si>
  <si>
    <t>M0669</t>
  </si>
  <si>
    <t>Martelo de fundo DTH - D = 8"</t>
  </si>
  <si>
    <t>M1644</t>
  </si>
  <si>
    <t>Bit de botão esférico - D = 9 7/8"</t>
  </si>
  <si>
    <t>M0798</t>
  </si>
  <si>
    <t>Apoio de neoprene fretado</t>
  </si>
  <si>
    <t>Apoio de neoprene fretado - Caminhão carroceria 15 t</t>
  </si>
  <si>
    <t>M0003</t>
  </si>
  <si>
    <t>Aço CA 25</t>
  </si>
  <si>
    <t>E9722</t>
  </si>
  <si>
    <t>M0091</t>
  </si>
  <si>
    <t>Conjunto bomba e macaco hidráulico para protensão com capacidade de 2.000 kN</t>
  </si>
  <si>
    <t>Ancoragem ativa em ferro fundido nodular para 10 cordoalhas - D = 12,7mm</t>
  </si>
  <si>
    <t>E9026</t>
  </si>
  <si>
    <t>E9024</t>
  </si>
  <si>
    <t>M2470</t>
  </si>
  <si>
    <t>M0052</t>
  </si>
  <si>
    <t>M3353</t>
  </si>
  <si>
    <t>Bomba para injeção de nata de cimento - 2,2 Kw</t>
  </si>
  <si>
    <t>Bainha metálica - D = 65 mm 1,04000 m</t>
  </si>
  <si>
    <t>Fita de PVC de 50 mm x 50m</t>
  </si>
  <si>
    <t>Mangueira cristal trançado ar/água com capacidade de 250 lb - D = 1/2"</t>
  </si>
  <si>
    <t>Misturador de nata cimento - 1,5 Kw</t>
  </si>
  <si>
    <t>Guindaste móvel sobre pneus com 6 eixos com capacidade de 10.500 kN.m - 450 Kw</t>
  </si>
  <si>
    <t xml:space="preserve"> Infraestrutura</t>
  </si>
  <si>
    <t xml:space="preserve"> Mesoestrutura</t>
  </si>
  <si>
    <t>Infraestrutura</t>
  </si>
  <si>
    <t>Mesoestrutura</t>
  </si>
  <si>
    <t>3.1.1.1</t>
  </si>
  <si>
    <t>3.1.1.2</t>
  </si>
  <si>
    <t>3.1.1.3</t>
  </si>
  <si>
    <t>3.1.1.4</t>
  </si>
  <si>
    <t>3.2</t>
  </si>
  <si>
    <t>3.2.1</t>
  </si>
  <si>
    <t>3.2.1.1</t>
  </si>
  <si>
    <t>3.2.1.2</t>
  </si>
  <si>
    <t>3.2.1.3</t>
  </si>
  <si>
    <t>3.3</t>
  </si>
  <si>
    <t>3.3.1</t>
  </si>
  <si>
    <t>2</t>
  </si>
  <si>
    <t>3</t>
  </si>
  <si>
    <t>Índice de Referencia (DNIT OAE):</t>
  </si>
  <si>
    <t>E9612</t>
  </si>
  <si>
    <t>Plataforma flutuante montada na obra de 12 x 24 x 1,8 m com capacidade de 150 t</t>
  </si>
  <si>
    <t>E9043</t>
  </si>
  <si>
    <t>Barco de alumínio com comprimento de 6 m e motor de popa - 30 HP</t>
  </si>
  <si>
    <t>Rebocador - 360 HP</t>
  </si>
  <si>
    <t>E9009</t>
  </si>
  <si>
    <t>DNIT-ES 121/09</t>
  </si>
  <si>
    <t>E9650</t>
  </si>
  <si>
    <t>Guindaste sobre esteiras com martelo hidráulico de 2.600 kg - 220 Kw</t>
  </si>
  <si>
    <t>Alas + Cortinas + Berços</t>
  </si>
  <si>
    <t>E9095</t>
  </si>
  <si>
    <t>Desmat., destoc., limp. de área e estocagem do mat. de limpeza com árvores de diâm. até 0,15 m</t>
  </si>
  <si>
    <t>5502146</t>
  </si>
  <si>
    <t>Escav., carga e transp. de mat. 1ª cat. - DMT de 2.500 a 3.000 m - cam. serviço em rev. Primário</t>
  </si>
  <si>
    <t>DNIT 106/107/09</t>
  </si>
  <si>
    <t>Subtotal de Movimento de Terra (Encabeçamento das Cortinas e Alas)</t>
  </si>
  <si>
    <t>SINALIZAÇÃO HORIZONTAL E VERTICAL</t>
  </si>
  <si>
    <t>5213403</t>
  </si>
  <si>
    <t>Pintura de faixa - tinta base acrílica emulsionada em água - espessura de 0,5 mm</t>
  </si>
  <si>
    <t>5213571</t>
  </si>
  <si>
    <t>Fornecimento e implantação de placa em aço - película I + III</t>
  </si>
  <si>
    <t>Subtotal de Sinalização Horizontal e Vertical</t>
  </si>
  <si>
    <t>Desmatamento, destocamento, limpeza de área e estocagem do material de limpeza com árvores de diâmetro até 0,15 m</t>
  </si>
  <si>
    <t>Escavação, carga e transporte de material de 1ª categoria - DMT de 2.500 a 3.000 m - caminho de serviço em revestimento primário - com escavadeira e caminhão basculante de 14 m³</t>
  </si>
  <si>
    <t>168,20000</t>
  </si>
  <si>
    <t>0,52</t>
  </si>
  <si>
    <t>0,48</t>
  </si>
  <si>
    <t>0,29</t>
  </si>
  <si>
    <t>0,71</t>
  </si>
  <si>
    <t>Enrocamento com pedra de mão, inclusive espalhamento e compactação mecânica - fornecimento e assentamento</t>
  </si>
  <si>
    <t>E9530</t>
  </si>
  <si>
    <t>Rolo compactador liso autopropelido vibratório de 11 t - 97 Kw</t>
  </si>
  <si>
    <t>Trator de esteiras com lâmina - 259 kW</t>
  </si>
  <si>
    <t>M1097</t>
  </si>
  <si>
    <t>Pedra de mão</t>
  </si>
  <si>
    <t>Pedra de mão - Caminhão basculante 10 m³</t>
  </si>
  <si>
    <t>Pedra de Mão</t>
  </si>
  <si>
    <t>163,23000</t>
  </si>
  <si>
    <t>0,50000</t>
  </si>
  <si>
    <t>Microesferas de vidro refletiva tipo I-B - Caminhão carroceria 5 t</t>
  </si>
  <si>
    <t>5915474</t>
  </si>
  <si>
    <t>0,00013</t>
  </si>
  <si>
    <t>Microesferas de vidro refletiva tipo II-A - Caminhão carroceria 5 t</t>
  </si>
  <si>
    <t>0,00025</t>
  </si>
  <si>
    <t>Tinta à base de resina acrílica emulsão em água - Caminhão carroceria 5 t</t>
  </si>
  <si>
    <t>0,00080</t>
  </si>
  <si>
    <t>Tinta para pré-marcação - Caminhão carroceria 5 t</t>
  </si>
  <si>
    <t>0,00005</t>
  </si>
  <si>
    <t>0,30</t>
  </si>
  <si>
    <t>0,70</t>
  </si>
  <si>
    <r>
      <rPr>
        <sz val="11"/>
        <color theme="0"/>
        <rFont val="Arial"/>
        <family val="2"/>
      </rPr>
      <t>A</t>
    </r>
    <r>
      <rPr>
        <sz val="11"/>
        <rFont val="Arial"/>
        <family val="2"/>
      </rPr>
      <t>5213417</t>
    </r>
  </si>
  <si>
    <t>Confecção de placa em aço nº 16 galvanizado, com película retrorrefletiva tipo I + III</t>
  </si>
  <si>
    <t>Carga, manobra e descarga de materiais diversos em caminhão carroceria 5 t - carga e descarga manuais</t>
  </si>
  <si>
    <t>4,00000</t>
  </si>
  <si>
    <t>11,77500</t>
  </si>
  <si>
    <t>0,40000</t>
  </si>
  <si>
    <r>
      <rPr>
        <sz val="11"/>
        <color theme="0"/>
        <rFont val="Arial"/>
        <family val="2"/>
      </rPr>
      <t>A</t>
    </r>
    <r>
      <rPr>
        <sz val="11"/>
        <rFont val="Arial"/>
        <family val="2"/>
      </rPr>
      <t>5212552</t>
    </r>
  </si>
  <si>
    <t>Pintura eletrostática a pó com tinta poliester em chapa de aço</t>
  </si>
  <si>
    <t>Chapa de aço galvanizado - Caminhão carroceria 15 t</t>
  </si>
  <si>
    <t>5914333</t>
  </si>
  <si>
    <t>0,01178</t>
  </si>
  <si>
    <t>Película retrorrefletiva tipo I - Caminhão carroceria 5 t</t>
  </si>
  <si>
    <t>0,00054</t>
  </si>
  <si>
    <t>Película retrorrefletiva Tipo III - Caminhão carroceria 5 t</t>
  </si>
  <si>
    <t>0,00016</t>
  </si>
  <si>
    <t>5212552</t>
  </si>
  <si>
    <t>Tinta poliéster em pó - Caminhão carroceria 15 t</t>
  </si>
  <si>
    <t>0,00008</t>
  </si>
  <si>
    <t>Carga, manobra e descarga de materiais diversos em caminhão carroceria de 15 t - carga e descarga com caminhão guindauto</t>
  </si>
  <si>
    <t xml:space="preserve"> Movimento de Terras</t>
  </si>
  <si>
    <t xml:space="preserve"> Sinalização</t>
  </si>
  <si>
    <t>3.4</t>
  </si>
  <si>
    <t>3.5</t>
  </si>
  <si>
    <t>Movimento de terras</t>
  </si>
  <si>
    <t>Sinalização</t>
  </si>
  <si>
    <t xml:space="preserve">MOVIMENTO DE TERRA </t>
  </si>
  <si>
    <t>Reaterro e compactação com soquete vibratório</t>
  </si>
  <si>
    <t>E9647</t>
  </si>
  <si>
    <t>Compactador manual com soquete vibratório - 4,1 kW</t>
  </si>
  <si>
    <t>3.3.1.1</t>
  </si>
  <si>
    <t>Fornecimento e implantação de suporte e travessa para placa de sinalização em madeira de lei tratada 8 x 8 cm</t>
  </si>
  <si>
    <t>M0789</t>
  </si>
  <si>
    <t>M2018</t>
  </si>
  <si>
    <t>M1662</t>
  </si>
  <si>
    <t>M2128</t>
  </si>
  <si>
    <t>Conjunto de cantoneiras e parafusos galvanizados para fixação de placas</t>
  </si>
  <si>
    <t>Gastalho de 10 x 2 cm</t>
  </si>
  <si>
    <t>Suporte em madeira de eucalipto tratado de 8 x 8 cm</t>
  </si>
  <si>
    <t>Tinta esmalte sintético</t>
  </si>
  <si>
    <t>Concreto ciclópico fck = 20 MPa - confecção em betoneira e lançamento manual - areia, brita e pedra de mão comerciais</t>
  </si>
  <si>
    <t>3.4.1</t>
  </si>
  <si>
    <t>3.5.1</t>
  </si>
  <si>
    <t>1.4.2.9</t>
  </si>
  <si>
    <t>Longarinas</t>
  </si>
  <si>
    <t>Concreto fck = 35 MPa - confecção em betoneira e lançamento manual - areia e brita comerciais</t>
  </si>
  <si>
    <t>Armação em aço CA-25 - fornecimento, preparo e colocação</t>
  </si>
  <si>
    <t>Cordoalha CP 190 RB D = 12,7 mm - fornecimento, preparo e colocação</t>
  </si>
  <si>
    <t>DNIT-ES 119/09</t>
  </si>
  <si>
    <t>Lançamento de viga pré-moldada de 500 a 750 kN com utilização de guindaste</t>
  </si>
  <si>
    <t>Subtotal de Longarinas</t>
  </si>
  <si>
    <t>2.3.2</t>
  </si>
  <si>
    <t>2.3.2.1</t>
  </si>
  <si>
    <t>2.3.2.2</t>
  </si>
  <si>
    <t>2.3.2.3</t>
  </si>
  <si>
    <t>Armação em aço CA-60 - fornecimento, preparo e colocação</t>
  </si>
  <si>
    <t>2.3.2.4</t>
  </si>
  <si>
    <t>2.3.2.5</t>
  </si>
  <si>
    <t>Lançamento de pré-laje com utilização de guindauto</t>
  </si>
  <si>
    <t>2.3.3</t>
  </si>
  <si>
    <t>2.3.3.1</t>
  </si>
  <si>
    <t>2.3.3.2</t>
  </si>
  <si>
    <t>2.3.3.3</t>
  </si>
  <si>
    <t>2.3.3.4</t>
  </si>
  <si>
    <t>2.1.1.1</t>
  </si>
  <si>
    <t>2.1.1.2</t>
  </si>
  <si>
    <t>2.1.2.2</t>
  </si>
  <si>
    <t>2.1.2.3</t>
  </si>
  <si>
    <t>2.1.2.4</t>
  </si>
  <si>
    <t>2.2.1.3</t>
  </si>
  <si>
    <t>2.2.1.4</t>
  </si>
  <si>
    <t>2.2.1.5</t>
  </si>
  <si>
    <t>2.4</t>
  </si>
  <si>
    <t>2.4.1</t>
  </si>
  <si>
    <t>2.5</t>
  </si>
  <si>
    <t>2.5.1</t>
  </si>
  <si>
    <t>2.5.2</t>
  </si>
  <si>
    <t>2.5.3</t>
  </si>
  <si>
    <t>1.7</t>
  </si>
  <si>
    <t>Demolição manual de construções provisórias de madeira - com reaproveitamento</t>
  </si>
  <si>
    <t>Grupo gerador - 2,5/3 Kva</t>
  </si>
  <si>
    <t>Gaiola metálica em cantoneira para contenção de cordoalha</t>
  </si>
  <si>
    <t>Cordoalha CP 190 RB - D = 12,7 mm - Guindauto 45 t.m</t>
  </si>
  <si>
    <t>Grupo gerador - 13/14 kVA</t>
  </si>
  <si>
    <t>Nicho de madeira para dispositivo de ancoragem de protensão - confecção e instalação</t>
  </si>
  <si>
    <t>Ancoragem ativa em ferro fundido nodular para 10 cordoalhas - D = 12,7 mm - Caminhão carroceria 15 t</t>
  </si>
  <si>
    <t>Misturador de nata cimento - 1,5 kW</t>
  </si>
  <si>
    <t>Purgador plástico</t>
  </si>
  <si>
    <t>Aditivo plastificante e retardador tipo carroceria 15 t</t>
  </si>
  <si>
    <t>Bainha metálica - D = 65 mm - Caminhão carroceria 15 t</t>
  </si>
  <si>
    <t>Cimento Portland CP II - 32 - Caminhão carroceria 15 t45 t.m</t>
  </si>
  <si>
    <t>6</t>
  </si>
  <si>
    <t>Valor da Parcela Fixa e Vinculada - Equipe de Administração Local (Sem BDI)</t>
  </si>
  <si>
    <t>Enleivamento</t>
  </si>
  <si>
    <t>Obtenção de grama para replantio</t>
  </si>
  <si>
    <t>2.5.4</t>
  </si>
  <si>
    <t>E9082</t>
  </si>
  <si>
    <t>Bate-estaca hidráulico para defensas montado em caminhão guindauto com capacidade de 20 t.m e carroceria de 4 t - 136 kW</t>
  </si>
  <si>
    <t>M1968</t>
  </si>
  <si>
    <t>Defensa metálica semimaleável simples</t>
  </si>
  <si>
    <t>M1673</t>
  </si>
  <si>
    <t>Tubo de PVC roscável de 4"</t>
  </si>
  <si>
    <t>Dreno de PVC D = 100 mm - fornecimento e instalação</t>
  </si>
  <si>
    <t>Ancoragem ativa para 15 cordoalhas D = 12,7 mm com placa de ancoragem, bloco, cunhas tripartidas, trombeta e protensão</t>
  </si>
  <si>
    <t>Bainha metálica diâmetro 70 mm para 15 cordoalhas D = 12,7 mm, semirrígida, redonda, com montagem e injeção de nata de cimento</t>
  </si>
  <si>
    <t>Bainha metálica - D = 65 mm</t>
  </si>
  <si>
    <t>M0088</t>
  </si>
  <si>
    <t>Ancoragem ativa em ferro fundido nodular para 8 cordoalhas - D = 12,7mm</t>
  </si>
  <si>
    <t>Ancoragem ativa em ferro fundido nodular para 12 cordoalhas - D = 12,7mm</t>
  </si>
  <si>
    <t>M0093</t>
  </si>
  <si>
    <t>Ancoragem ativa em ferro fundido nodular para 15 cordoalhas - D = 12,7mm</t>
  </si>
  <si>
    <t>M2468</t>
  </si>
  <si>
    <t>Bainha metálica - D = 55 mm</t>
  </si>
  <si>
    <t>M2471</t>
  </si>
  <si>
    <t>Bainha metálica - D = 70 mm</t>
  </si>
  <si>
    <t>M2422</t>
  </si>
  <si>
    <t>M2420</t>
  </si>
  <si>
    <t>Parafuso cabeça abaulada M8 com porca e arruela</t>
  </si>
  <si>
    <t>E9723</t>
  </si>
  <si>
    <t>Conjunto bomba e macaco hidráulico para protensão com capacidade de 2.500 kN</t>
  </si>
  <si>
    <t>E9724</t>
  </si>
  <si>
    <t>Conjunto bomba e macaco hidráulico para protensão com capacidade de 4.000 kN</t>
  </si>
  <si>
    <t>Ancoragem ativa em ferro fundido nodular para 12 cordoalhas - D = 12,7 mm - Caminhão carroceria 15 t</t>
  </si>
  <si>
    <t>Bainha metálica - D = 70 mm - Caminhão carroceria 15 t</t>
  </si>
  <si>
    <t>Bainha metálica diâmetro 65 mm para 12 cordoalhas D = 12,7 mm, semirrígida, redonda, com montagem e injeção de nata de cimento</t>
  </si>
  <si>
    <t>2.5.5</t>
  </si>
  <si>
    <t>Ancoragem de defensa semimaleável simples - fornecimento e implantação</t>
  </si>
  <si>
    <t>Terminal de ancoragem de defensa metálica em barreira New Jersey - fornecimento e implantação</t>
  </si>
  <si>
    <t>M1977</t>
  </si>
  <si>
    <t>Terminal de ancoragem de defensa metálica em barreira New Jersey (tipo D - NBR 6.971)</t>
  </si>
  <si>
    <t>Chumbador para concreto D = 16 mm tipo tecbolt - fornecimento e instalção</t>
  </si>
  <si>
    <t>3.1.2.1</t>
  </si>
  <si>
    <t>3.1.2.2</t>
  </si>
  <si>
    <t>Alojamento (2 unid)</t>
  </si>
  <si>
    <t>Residencia (2 unid)</t>
  </si>
  <si>
    <t>Ponto localizado</t>
  </si>
  <si>
    <t>Bomba de injeção de argamassa com capacidade de 340l/min</t>
  </si>
  <si>
    <t>Carregadeira de pneus com capacidade de 3,4 m³ - 195 kW</t>
  </si>
  <si>
    <t>Escavadeira hidráulica sobre esteira com caçamba com capacidade de 1,56 m³ - 118 kW</t>
  </si>
  <si>
    <t>Guindaste móvel sobre pneus com 8 eixos com capacidade de 15.000 kN.m - 500 Kw</t>
  </si>
  <si>
    <t>Viga do Pórtico + Aparelhos de Apoio</t>
  </si>
  <si>
    <t>2.2.1.6</t>
  </si>
  <si>
    <t>2.2.1.7</t>
  </si>
  <si>
    <t>2.4.2</t>
  </si>
  <si>
    <t>2.4.3</t>
  </si>
  <si>
    <t>2.4.4</t>
  </si>
  <si>
    <t>2.4.5</t>
  </si>
  <si>
    <t>3.2.2</t>
  </si>
  <si>
    <t>3.2.2.1</t>
  </si>
  <si>
    <t>3.2.2.2</t>
  </si>
  <si>
    <t>3.2.2.3</t>
  </si>
  <si>
    <t>3.2.3</t>
  </si>
  <si>
    <t>3.2.3.1</t>
  </si>
  <si>
    <t>3.3.1.1.1</t>
  </si>
  <si>
    <t>3.3.1.1.2</t>
  </si>
  <si>
    <t>3.3.1.1.3</t>
  </si>
  <si>
    <t>Subtotal de Blocos</t>
  </si>
  <si>
    <t>Subtotal de Laje + Alas + Berços + Transversinas + Cortinas</t>
  </si>
  <si>
    <t>Treliça lançadeira com capacidade de 35,00 ton</t>
  </si>
  <si>
    <t>Montagem de treliça lançadeira com capacidade 35,00 ton - 3 tramos</t>
  </si>
  <si>
    <t>un </t>
  </si>
  <si>
    <t>Deslocamento e posicionamento de viga pré-moldada até 35,00 ton</t>
  </si>
  <si>
    <t>Obs. Montagem em 4 dias x 8 horas por dia | A composição de preço inclui os serviços de carga ou descarga da treliça lançadeira na carreta reboque.</t>
  </si>
  <si>
    <t>Desmontagem de treliça lançadeira com capacidade 35,00 ton - 1 tramo</t>
  </si>
  <si>
    <t>Obs. Desmontagem em 4 dias x 8 horas por dia | A composição de preço inclui os serviços de carga ou descarga da treliça lançadeira na carreta reboque.</t>
  </si>
  <si>
    <t>Guindaste hidraulico autopropelido, com lança telescópica 40m, capacidade 60 ton, 260 kW</t>
  </si>
  <si>
    <t>Cavalo mecânico com semi-reboque e capacidade de 45 t - 295 kW</t>
  </si>
  <si>
    <t>Obs. Posicionamento de 4 vigas por dia / 1 viga em 2 horas</t>
  </si>
  <si>
    <t>Lançamento de viga pré-moldada com utilização de treliça lançadeira capacidade 35,00 ton - 3 tramos</t>
  </si>
  <si>
    <t>Talha com capacidade de 10 ton</t>
  </si>
  <si>
    <t>Obs. Lançamento de 2 vigas por dia</t>
  </si>
  <si>
    <t>Perfuratriz hidráulica sobre esteiras para estaca raiz - 56 kW para execução das estacas raiz</t>
  </si>
  <si>
    <t>2.2.1.8</t>
  </si>
  <si>
    <t>1.4.3.7</t>
  </si>
  <si>
    <t xml:space="preserve"> Total geral</t>
  </si>
  <si>
    <t xml:space="preserve"> Valor por m² de ponte</t>
  </si>
  <si>
    <t>1 - Equipes de Controle Tecnológico</t>
  </si>
  <si>
    <t>Adensamento de concreto por vibrador de imersão</t>
  </si>
  <si>
    <t>E9069</t>
  </si>
  <si>
    <t>Vibrador de imersão para concreto - 4,10 kW</t>
  </si>
  <si>
    <t>Regularização de valas com apiloamento do fundo</t>
  </si>
  <si>
    <t>2.1.2.5</t>
  </si>
  <si>
    <t>2.3.2.6</t>
  </si>
  <si>
    <t>2.3.3.5</t>
  </si>
  <si>
    <t>Tubo de PVC roscável de 4" - Caminhão carroceria 15 t</t>
  </si>
  <si>
    <t>Defensa metálica semimaleável simples - Guindauto 20 t.m</t>
  </si>
  <si>
    <t>Terminal de ancoragem de defensa metálica em barreira rígida (tipo D)</t>
  </si>
  <si>
    <t>M0220</t>
  </si>
  <si>
    <t>M1755</t>
  </si>
  <si>
    <t>Adubo NPK</t>
  </si>
  <si>
    <t>Pó calcário</t>
  </si>
  <si>
    <t>Adubo NPK - Caminhão carroceria 15 t</t>
  </si>
  <si>
    <t>Obtenção de grama para replantio - Caminhão carroceria 15 t</t>
  </si>
  <si>
    <t>Pó calcário - Caminhão carroceria 15 t</t>
  </si>
  <si>
    <t>Conjunto bomba e macaco hidráulico para protensão com capacidade de 2.000 kN - 5 kW</t>
  </si>
  <si>
    <t>M0092</t>
  </si>
  <si>
    <t>Ancoragem ativa para 12 cordoalhas - D = 12,7 mm</t>
  </si>
  <si>
    <t>Mangueira cristal trançada de PVC com pressão de trabalho de 1,50 Mpa (250 psi) - D = 19,0 mm (3/4") - Caminhão carroceria 15 t</t>
  </si>
  <si>
    <t>Parafuso de cabeça abaulada em aço inox com porca e arruela - D = 6mm (M6) e C = 30 mm - Caminhão carroceria 15 t</t>
  </si>
  <si>
    <t>M3134</t>
  </si>
  <si>
    <t>Luva para bainha metálica - D = 65 mm</t>
  </si>
  <si>
    <t>Mangueira cristal trançada de PVC com pressão de trabalho de 1,50 Mpa (250 psi) - D = 19,0 mm (3/4")</t>
  </si>
  <si>
    <t>Cimento Portland CP II - 32 - saco - Caminhão carroceria 15 t</t>
  </si>
  <si>
    <t>Luva para bainha metálica - D = 65 mm - Caminhão carroceria 15 t</t>
  </si>
  <si>
    <t>Obs.</t>
  </si>
  <si>
    <t>Lançamento de vigapré-moldad com utilização de treliça lançadeira, incluso montagem e desmontagem</t>
  </si>
  <si>
    <t>INS-617441</t>
  </si>
  <si>
    <t>COMPOSIÇÃO PRÓPRIA</t>
  </si>
  <si>
    <t>Locação de par de carrelone para suporte na operação de vigas pré-moldadas</t>
  </si>
  <si>
    <t>INS-590091</t>
  </si>
  <si>
    <t>Mão de obra, materiais e equipamentos para suporte no lançamento de vigas pré-moldadas</t>
  </si>
  <si>
    <t>Grupo gerador - 145/160 KVA</t>
  </si>
  <si>
    <t>P9802</t>
  </si>
  <si>
    <t>Ajudante especializado</t>
  </si>
  <si>
    <t>und</t>
  </si>
  <si>
    <t>Içamento de viga pré-moldada com utilização de guindaste</t>
  </si>
  <si>
    <t>Custo com locações de alojamentos e residências na cidade de taúba</t>
  </si>
  <si>
    <t>um</t>
  </si>
  <si>
    <t>Ocup 6 pessoas - 18 meses</t>
  </si>
  <si>
    <t>Ocup 12 pessoas - 18 meses</t>
  </si>
  <si>
    <t>Estaca raiz perfurada no solo com D = 31 cm – confecção</t>
  </si>
  <si>
    <t>Estaca raiz perfurada na rocha com D = 31 cm – confecção</t>
  </si>
  <si>
    <t>Estaca raiz perfurada no solo com D = 31 cm - confecção</t>
  </si>
  <si>
    <t>Bomba de injeção de argamassa com capacidade de 50 l/min</t>
  </si>
  <si>
    <t>E9750</t>
  </si>
  <si>
    <t>Misturador de argamassa de alta turbulência com capacidade de 220 l - 13kW</t>
  </si>
  <si>
    <t>M2320</t>
  </si>
  <si>
    <t>Tubo de revestimento em aço-carbono schedule 40 para estaca raiz - ponteira schedule 80, D = 273,0 mm, peso 67 kg/m</t>
  </si>
  <si>
    <t>Estaca raiz perfurada na rocha com D = 31 cm - confecção</t>
  </si>
  <si>
    <t>Compressor de ar portátil de 540,85 L/S (1.146 PCM) - 331,1 Kw</t>
  </si>
  <si>
    <t>PARCELA VARIÁVEL DA ADMIN LOCAL - EQUIPE DE MANUTENÇÃO DE CANTEIRO - SEM DESONER</t>
  </si>
  <si>
    <t>2.3.3.6</t>
  </si>
  <si>
    <t>M0962</t>
  </si>
  <si>
    <t>Tubo em aço galvanizado - E = 2,00 mm e D = 50,80 mm (2”)</t>
  </si>
  <si>
    <t>M0068</t>
  </si>
  <si>
    <t>Caibro de pinho - L = 7,5 cm e E = 10,0 cm</t>
  </si>
  <si>
    <t>Parafuso de cabeça abaulada em aço inox com porca e arruela - D = 8 mm (M8) e C = 50 mm - Caminhão carroceria 15 t</t>
  </si>
  <si>
    <t>Mangueira cristal trançada de PVC com pressão de trabalho de 1,50 MPa (250 psi) - D = 19,0 mm (3/4”) - Caminhão carroceria 15 t</t>
  </si>
  <si>
    <t>M3135</t>
  </si>
  <si>
    <t>Mangueira cristal trançada de PVC com pressão de trabalho de 1,50 MPa (250 psi) - D = 19,0 mm (3/4”)</t>
  </si>
  <si>
    <t>Luva para bainha metálica - D = 70 mm</t>
  </si>
  <si>
    <t>Caminhão carroceria com guindauto com capacidade de 45 t.m - 188 Kw</t>
  </si>
  <si>
    <t>M0225</t>
  </si>
  <si>
    <t>M0217</t>
  </si>
  <si>
    <t>M1358</t>
  </si>
  <si>
    <t>Sarrafo em madeira de terceira - E = 2,5 cm e L = 5 cm</t>
  </si>
  <si>
    <t>Enxofre</t>
  </si>
  <si>
    <t>Adubo orgânico composto</t>
  </si>
  <si>
    <t>Adubo à base de nitrogênio, fósforo e potássio (NPK)</t>
  </si>
  <si>
    <t>Escavação manual em material de 1ª categoria na profundidade de até 1 m</t>
  </si>
  <si>
    <t>Coroa de botões esféricos - D = 251 mm (9 7/8”)</t>
  </si>
  <si>
    <t>2.1.2.6</t>
  </si>
  <si>
    <t>2.1.2.7</t>
  </si>
  <si>
    <t>2.1.2.8</t>
  </si>
  <si>
    <t>2.1.2.9</t>
  </si>
  <si>
    <t>2.1.2.10</t>
  </si>
  <si>
    <t>2.1.2.11</t>
  </si>
  <si>
    <t>Escavação mecânica com retroescavadeira em material de 1ª categoria</t>
  </si>
  <si>
    <t>Lançamento livre de concreto usinado por meio de caminhão betoneira - confecção em central dosadora de 30 m³/h</t>
  </si>
  <si>
    <t>Lançamento mecânico de concreto com bomba lança sobre chassi com capacidade de 50 m³/h - confecção em central dosadora de 40 m³/h</t>
  </si>
  <si>
    <t>Lastro de brita comercial compactado com soquete vibratório - espalhamento manual</t>
  </si>
  <si>
    <t>Arrazamento de estacasde concretocom seção de até 900 cm³</t>
  </si>
  <si>
    <t>Escoramento metálico com quadro tubular contraventado - capacidade de carga até 3,8 t/m² - quadro de 1,0 x 1,0 x 1,2 m - utilização de 50 vezes - fornecimento, instalação e retirada  - ( plataforma de trabalho )</t>
  </si>
  <si>
    <t>Blocos + Vigas de Equilíbrio</t>
  </si>
  <si>
    <t>Lançamento de viga pré-moldada de  até 500 kN com utilização de guindaste</t>
  </si>
  <si>
    <t>5915400</t>
  </si>
  <si>
    <t>Carga, descarga e manobra de vigas pré-moldadas de até 500 kN em cavalo mecânico com dolly de 4 eixos com capacidade de 57 t</t>
  </si>
  <si>
    <t>2.3.2.7</t>
  </si>
  <si>
    <t>2.3.2.8</t>
  </si>
  <si>
    <t>Carga, manobra e descarga de materiais diversos em caminhão carroceria com capacidade de 7t e com guindauto de 20 t.m</t>
  </si>
  <si>
    <t>2.3.4</t>
  </si>
  <si>
    <t>2.3.4.1</t>
  </si>
  <si>
    <t>2.3.4.2</t>
  </si>
  <si>
    <t>2.3.4.3</t>
  </si>
  <si>
    <t>2.3.4.4</t>
  </si>
  <si>
    <t>2.3.4.5</t>
  </si>
  <si>
    <t>Acabamentos</t>
  </si>
  <si>
    <t>Compactação de aterros a 100% do Proctor intermediário</t>
  </si>
  <si>
    <t>Junta de dilatação em elastômero e perfil VV - L = 50 mm e H = 80 mm - fornecimento e instalação</t>
  </si>
  <si>
    <t>Pintura manual com nata de cimento - 3 demãos</t>
  </si>
  <si>
    <t>2.3.1.2</t>
  </si>
  <si>
    <t>2.3.1.3</t>
  </si>
  <si>
    <t>2.3.1.4</t>
  </si>
  <si>
    <t>2.3.1.5</t>
  </si>
  <si>
    <t>2.3.1.6</t>
  </si>
  <si>
    <t>2.3.1.7</t>
  </si>
  <si>
    <t>2.3.1.8</t>
  </si>
  <si>
    <t>2.3.1.9</t>
  </si>
  <si>
    <t>2.3.1.10</t>
  </si>
  <si>
    <t>Concreto fck = 30 MPa - confecção em central dosadora de 40 m³/h - areia e brita comerciais</t>
  </si>
  <si>
    <t>E9584</t>
  </si>
  <si>
    <t>E9590</t>
  </si>
  <si>
    <t>E9763</t>
  </si>
  <si>
    <t>Carregadeira de pneus com capacidade de 1,72 m³ - 113 Kw</t>
  </si>
  <si>
    <t>Central de concreto com capacidade de 40 m³/h - dosadora fixa</t>
  </si>
  <si>
    <t>Grupo gerador - 36/40 kVA</t>
  </si>
  <si>
    <t>M1954</t>
  </si>
  <si>
    <t>Cimento Portland CP II - 32 - a granel</t>
  </si>
  <si>
    <t>Lançamento mecânico de concreto com bomba lança sobre chassi com capacidade de 50 m³/h - confecção em central dosadora
de 40 m³/h</t>
  </si>
  <si>
    <t>E9787</t>
  </si>
  <si>
    <t>Concreto</t>
  </si>
  <si>
    <t>Bomba para concreto com lança montada sobre chassi com capacidade de 50 m³/h - 136 Kw</t>
  </si>
  <si>
    <t>E9169</t>
  </si>
  <si>
    <t>Cavalo mecânico com dolly pneumático de 4 eixos e mesas de giro com capacidade de 57 t - 323 Kw</t>
  </si>
  <si>
    <t>Concreto fck = 20 MPa - confecção em betoneira e lançamento manual - areia e brita comerciais</t>
  </si>
  <si>
    <t>Arrasamento de estacas de concreto com seção de até 900 cm²</t>
  </si>
  <si>
    <t>E9640</t>
  </si>
  <si>
    <t>E9677</t>
  </si>
  <si>
    <t>M3505</t>
  </si>
  <si>
    <t>M1391</t>
  </si>
  <si>
    <t>Compressor de ar portátil de 33,51 l/s (71 PCM) - 14 Kw</t>
  </si>
  <si>
    <t>Martelete perfurador/rompedor a ar comprimido de 10 kg com capacidade de 1.800 gpm</t>
  </si>
  <si>
    <t>Material demolido - concreto simples</t>
  </si>
  <si>
    <t>Ponteiro para martelete - D = 22 mm e C = 1,00 m</t>
  </si>
  <si>
    <t>Escoramento metálico com quadro tubular contraventado - capacidade de carga até 3,8 t/m² - quadro de 1,0 x 1,0 x 1,2 m -
utilização de 50 vezes - fornecimento, instalação e retirada</t>
  </si>
  <si>
    <t>Quadro tubular contraventado com acessórios - C = 1,00 m, L = 1,00 m e H = 1,25 m - Caminhão carroceria 15 t</t>
  </si>
  <si>
    <t>Carga, manobra e descarga de materiais diversos em caminhão carroceria com capacidade de 7 t e com guindauto de 20 t.m</t>
  </si>
  <si>
    <t>E9526</t>
  </si>
  <si>
    <t>Retroescavadeira de pneus com capacidade de 0,76 m³ - 58 Kw</t>
  </si>
  <si>
    <t>3806420</t>
  </si>
  <si>
    <t>Lançamento de viga pré-moldada de até 500 kN com utilização de guindaste</t>
  </si>
  <si>
    <t>Aplicação manual de tinta látex em paredes, duas demãos</t>
  </si>
  <si>
    <t>M1575</t>
  </si>
  <si>
    <t>Tinta látex à base de resina acrílica - Caminhão carroceria 15 t</t>
  </si>
  <si>
    <t>Tinta látex à base de resina acrílica</t>
  </si>
  <si>
    <t>Dreno de PVC D = 75 mm para OAE- fornecimento e instalação</t>
  </si>
  <si>
    <t>M1472</t>
  </si>
  <si>
    <t>Tubo de PVC rosqueável para água fria - D = 75 mm (3”) - Caminhão carroceria 15 t</t>
  </si>
  <si>
    <t>ubo de PVC rosqueável para água fria - D = 75 mm (3”) m 52,3764</t>
  </si>
  <si>
    <t>M1150</t>
  </si>
  <si>
    <t>M1152</t>
  </si>
  <si>
    <t>Adesivo estrutural à base de resina epóxi bicomponente tipo ADE-52 ou similar - Caminhão carroceria 15 t</t>
  </si>
  <si>
    <t>Junta de dilatação em elastômero e perfil VV - L = 50 mm e H = 80 mm - Caminhão carroceria 15 t</t>
  </si>
  <si>
    <t>Adesivo estrutural à base de resina epóxi bicomponente tipo ADE-52 ou similar</t>
  </si>
  <si>
    <t>Junta de dilatação em elastômero e perfil VV - L = 50 mm e H = 80 mm</t>
  </si>
  <si>
    <t>2.1.1.4</t>
  </si>
  <si>
    <t>Formas de compensado resinado 14 mm - uso geral - utilização de 3 vezes - confecção, instalação e retirada</t>
  </si>
  <si>
    <t>M0459</t>
  </si>
  <si>
    <t>Formas de compensado resinado 14 mm - utilização de 3 vezes - confecção, instalação e retirada</t>
  </si>
  <si>
    <t>Compensado resinado de 14 mm</t>
  </si>
  <si>
    <t>Compensado resinado de 14 mm - Caminhão carroceria 15 t</t>
  </si>
  <si>
    <t>Escoramento com pontaletes D = 10 cm - utilização de 3 vez - confeccção e instalação e retirada</t>
  </si>
  <si>
    <t>Escoramento com pontaletes D = 10 cm - utilização de 3 vez - confecção, instalação e retirada</t>
  </si>
  <si>
    <t>M0301</t>
  </si>
  <si>
    <t>Pontalete para escoramento - D = 10 cm</t>
  </si>
  <si>
    <t>Pontalete para escoramento - D = 10 cm - Caminhão carroceria 15 t</t>
  </si>
  <si>
    <t>Ponte sobre o Rio Guarita</t>
  </si>
  <si>
    <t>PREFEITURA MUNICIPAL DE ERVAL SECO</t>
  </si>
  <si>
    <t>Ancoragem ativa com 8 cordoalhas aderentes D = 12,7 mm - fornecimento e instalação</t>
  </si>
  <si>
    <t>Ancoragem ativa para 8 cordoalhas - D = 12,7 mm</t>
  </si>
  <si>
    <t>Bainha metálica redonda D = 55 mm para 8 cordoalhas D = 12,7 mm - fornecimento, instalação e injeção de nata de cimento</t>
  </si>
  <si>
    <t>Bainha metálica para protensão - D = 55 mm</t>
  </si>
  <si>
    <t>Luva para bainha metálica - D = 55 mm</t>
  </si>
  <si>
    <t>M3132</t>
  </si>
  <si>
    <t/>
  </si>
  <si>
    <t>Ancoragem ativa com 12 cordoalhas aderentes D = 12,7 mm - fornecimento e instalação</t>
  </si>
  <si>
    <t>1.4.3.1</t>
  </si>
  <si>
    <t>1.4.3.2</t>
  </si>
  <si>
    <t>1.4.3.3</t>
  </si>
  <si>
    <t>1.4.3.4</t>
  </si>
  <si>
    <t>1.4.3.5</t>
  </si>
  <si>
    <t>1.4.3.6</t>
  </si>
  <si>
    <t>2.1.2.12</t>
  </si>
  <si>
    <t>Laje + Alas + Transversinas + Cortinas</t>
  </si>
  <si>
    <t>2.3.3.7</t>
  </si>
  <si>
    <t xml:space="preserve">COMPOSIÇÃO PRÓPRIA </t>
  </si>
  <si>
    <t>Defensa H2 A W4</t>
  </si>
  <si>
    <t>Defensa H2 A W4 - Guindauto 20 t.m</t>
  </si>
  <si>
    <t>M1971</t>
  </si>
  <si>
    <t>Módulo de transição de defensa metálica tipo dupla onda com lâmina adicional para barreira rígida</t>
  </si>
  <si>
    <t>SISTEMA DE CUSTOS REFERENCIAIS DE OBRAS - SICRO</t>
  </si>
  <si>
    <t>Módulo de transição de defensa metálica para barreira rígida - fornecimento e implantação</t>
  </si>
  <si>
    <t>Módulo de transição de defensa metálica tipo dupla onda com lâmina adicional para barreira rígida - Guindauto 20 t.m</t>
  </si>
  <si>
    <t>Marangoni</t>
  </si>
  <si>
    <t>PREFEITURA MUNICIPAL DE NOVA ERA</t>
  </si>
  <si>
    <t>Ponte sob o rio Piracicaba</t>
  </si>
  <si>
    <t>Ligação entre Rua Quincas Honorato e Rua Rio Piracicaba</t>
  </si>
  <si>
    <t>19°45'54.13"S / 43° 1'45.24"O</t>
  </si>
  <si>
    <t>PONTE SOBRE O RIO PIRACICABA</t>
  </si>
  <si>
    <t>Extensão: 125,40m</t>
  </si>
  <si>
    <t>Largura: 14,00 m</t>
  </si>
  <si>
    <t>Minas Gerais</t>
  </si>
  <si>
    <t>ESTADO DE MINAS GERAIS</t>
  </si>
  <si>
    <t>Julho de 2022</t>
  </si>
  <si>
    <t>Obra de Arte Especial de Pequeno Porte (1 unid de 125,40 m / 270 dias)</t>
  </si>
  <si>
    <t>Mês-base: Outubro de 2022</t>
  </si>
  <si>
    <t>Governo de Minas Gerais</t>
  </si>
  <si>
    <t>Prefeitura Municipal de Nova Era</t>
  </si>
  <si>
    <t>Data base: Julho de 2022</t>
  </si>
  <si>
    <t>Deslocamento local (Belo Horizonte - Nova Era):  139 km</t>
  </si>
  <si>
    <t>Passagem (Out/2022): R$  39,12 x 0,9166 = R$</t>
  </si>
  <si>
    <t xml:space="preserve"> Ponte sobre o Rio Piracicaba</t>
  </si>
  <si>
    <t>Julho/2022</t>
  </si>
  <si>
    <t>2.1.2.13</t>
  </si>
  <si>
    <t>2.1.2.14</t>
  </si>
  <si>
    <t>Concreto fck = 40 MPa - confecção em betoneira e lançamento manual - areia e brita comerciais</t>
  </si>
  <si>
    <t>PASSAGEM INFERIOR</t>
  </si>
  <si>
    <t>2.6</t>
  </si>
  <si>
    <t>2.6.1</t>
  </si>
  <si>
    <t>2.6.2</t>
  </si>
  <si>
    <t>2.6.3</t>
  </si>
  <si>
    <t>2.6.4</t>
  </si>
  <si>
    <t>2.6.5</t>
  </si>
  <si>
    <t>2.6.6</t>
  </si>
  <si>
    <t>2.6.7</t>
  </si>
  <si>
    <t>Subtotal de Passagem Inferior</t>
  </si>
  <si>
    <t xml:space="preserve"> Iluminação</t>
  </si>
  <si>
    <t xml:space="preserve"> Pavimentação</t>
  </si>
  <si>
    <t xml:space="preserve"> Drenagem</t>
  </si>
  <si>
    <t xml:space="preserve"> Passagem Inferior</t>
  </si>
  <si>
    <t>DRENAGEM</t>
  </si>
  <si>
    <t>PAVIMENTAÇÃO</t>
  </si>
  <si>
    <t>ILUMINAÇÃO</t>
  </si>
  <si>
    <t>Subtotal de Iluminação</t>
  </si>
  <si>
    <t>Subtotal de Drenagem</t>
  </si>
  <si>
    <t>2.4.6</t>
  </si>
  <si>
    <t>CÓDIGO SICRO/ SINAPI</t>
  </si>
  <si>
    <t>2.4.7</t>
  </si>
  <si>
    <t>2.6.8</t>
  </si>
  <si>
    <t>Tacha refletiva em plástico injetado - bidirecional tipo I - com um pino - fornecimento e colocação</t>
  </si>
  <si>
    <t>E9675</t>
  </si>
  <si>
    <t>Martelete perfurador/rompedor elétrico - 1,50 kW</t>
  </si>
  <si>
    <t>M2041</t>
  </si>
  <si>
    <t>Adesivo à base de resina poliéster</t>
  </si>
  <si>
    <t>M1528</t>
  </si>
  <si>
    <t>Broca de widia - D = 13 mm e C = 150 mm</t>
  </si>
  <si>
    <t>M3821</t>
  </si>
  <si>
    <t>Tacha refletiva em plástico injetado bidirecional com um pino - tipo I</t>
  </si>
  <si>
    <t>Adesivo à base de resina poliéster - Caminhão carroceria 15 t</t>
  </si>
  <si>
    <t>Tacha refletiva em plástico injetado bidirecional com um pino - tipo I - Caminhão carroceria 15 t</t>
  </si>
  <si>
    <t>Guia (meio-fio) concreto, moldada in loco em trecho reto com extrusora, 15 cm base x 30 cm altura</t>
  </si>
  <si>
    <t>Guia (meio-fio) concreto, moldada in loco em trecho curvo com extrusora, 15 cm base x 30 cm altura</t>
  </si>
  <si>
    <t>2.6.9</t>
  </si>
  <si>
    <t>2.7</t>
  </si>
  <si>
    <t>2.7.1</t>
  </si>
  <si>
    <t>2.7.2</t>
  </si>
  <si>
    <t>2.7.3</t>
  </si>
  <si>
    <t>2.7.4</t>
  </si>
  <si>
    <t>2.7.5</t>
  </si>
  <si>
    <t>2.7.6</t>
  </si>
  <si>
    <t>2.7.7</t>
  </si>
  <si>
    <t>2.7.8</t>
  </si>
  <si>
    <t>2.7.9</t>
  </si>
  <si>
    <t>2.7.10</t>
  </si>
  <si>
    <t>2.7.11</t>
  </si>
  <si>
    <t>Fornecimento e instalação de poste ornamental republiano, de aço galvanizado 4,8 metros metros de altura flangeado, com 4 luminarias do tipo RGB LED (EWS TECNOLOGIA)  30 W</t>
  </si>
  <si>
    <t>Refletor Led 30 W, 127 V</t>
  </si>
  <si>
    <t>Rele fotoeletrico p/ comando de iluminação externa 220V/1000W - fornecimento e instalação</t>
  </si>
  <si>
    <t>Quadro de distribuição de energia em chapa de aco galvanizado, para 12 disjuntores termomagneticos monopolares, com barramento trifasico e neutro - fornecimento e instalação</t>
  </si>
  <si>
    <t>Interruptor bipolar (1 módulo), 10A/250V, incluindo suporte e placa - fornecimento e instalação</t>
  </si>
  <si>
    <t>Contator tripolar I nominal 36A - fornecimento e instalaçãoinclusive eletrotécnico</t>
  </si>
  <si>
    <t>Cabo de cobre flexível isolado, 4 mm², anti-chama 0,6/1,0 kv, para circuitos terminais - fornecimento e instalação</t>
  </si>
  <si>
    <t>Cabo de cobre flexível isolado, 10 mm², anti-chama 0,6/1,0 kV, para circuitos terminais - fornecimento e instalação</t>
  </si>
  <si>
    <t>Haste de aterramento 5/8 para SPDA - fornecimento e instalação</t>
  </si>
  <si>
    <t>Cabo de cobre nú para aterramento - 6,00mm²</t>
  </si>
  <si>
    <t>Eletroduto de aço galvanizado eletrolítico, tipo leve I - 2"</t>
  </si>
  <si>
    <t>Curva 90 graus para eletroduto, PVC, roscável, dn 60 mm (2") - fornecimento e instalação</t>
  </si>
  <si>
    <t>Curva 180 graus para eletroduto, PVC, roscável, dn 50 mm (2") - fornecimento e instalação</t>
  </si>
  <si>
    <t>Duto espiral flexível singelo PEAD D=100mm (4") revestido com PVC com fio guia de aço galvanizado, lançado direto no solo, incl. Conexões</t>
  </si>
  <si>
    <t>Duto espiral flexível singelo PEAD D=50mm (2") revestido com PVC com fio guia de aço galvanizado, lançado direto no solo, incl. Conexões</t>
  </si>
  <si>
    <t>Caixa de passagem e tampa pré-moldadas em concreto, sem fundo, 40x40cm</t>
  </si>
  <si>
    <t>Caixa de passagem de pvc 4x4</t>
  </si>
  <si>
    <t>Caixa de passagem e tampa pré-moldadas em concreto, sem fundo, 85x65x80cm</t>
  </si>
  <si>
    <t xml:space="preserve">Instalação de fita de advertência subterrânea (7,6cmx300m) </t>
  </si>
  <si>
    <t>m3</t>
  </si>
  <si>
    <t>m2</t>
  </si>
  <si>
    <t>Travessia por método não destrutivo</t>
  </si>
  <si>
    <t>Poste Ornamental Republicano</t>
  </si>
  <si>
    <t>Disjuntor termomagnetico monopolar padrão nema</t>
  </si>
  <si>
    <t>Curva 180 graus para eletroduto, PVC, roscável, dn 50 mm</t>
  </si>
  <si>
    <t>Duto espiral flexível singelo PEAD D=100mm</t>
  </si>
  <si>
    <t>Ramos Comercial</t>
  </si>
  <si>
    <t>Amazon</t>
  </si>
  <si>
    <t>Luminária fechada para iluminação pública, inclusive lâmpadas de Led 120W</t>
  </si>
  <si>
    <t>EcoSoli</t>
  </si>
  <si>
    <t>Cetti Materiais Elétricos</t>
  </si>
  <si>
    <t>Copafer</t>
  </si>
  <si>
    <t>Atacado do Concreto</t>
  </si>
  <si>
    <t>Eletronor</t>
  </si>
  <si>
    <t>Seton</t>
  </si>
  <si>
    <t>Cinta de ferro galvanizado, lisa com presilha</t>
  </si>
  <si>
    <t>Linkeletric</t>
  </si>
  <si>
    <t>Disjuntor termomagnetico monopolar padrão nema (americano) 10 a 30A 127 V</t>
  </si>
  <si>
    <t>2.7.12</t>
  </si>
  <si>
    <t>2.7.13</t>
  </si>
  <si>
    <t>2.7.14</t>
  </si>
  <si>
    <t>2.7.15</t>
  </si>
  <si>
    <t>2.7.16</t>
  </si>
  <si>
    <t>2.7.17</t>
  </si>
  <si>
    <t>2.7.18</t>
  </si>
  <si>
    <t>2.7.19</t>
  </si>
  <si>
    <t>2.7.20</t>
  </si>
  <si>
    <t>2.7.21</t>
  </si>
  <si>
    <t>2.7.22</t>
  </si>
  <si>
    <t>2.7.23</t>
  </si>
  <si>
    <t>2.7.24</t>
  </si>
  <si>
    <t>2.7.25</t>
  </si>
  <si>
    <t>2.7.26</t>
  </si>
  <si>
    <t>2.7.27</t>
  </si>
  <si>
    <t>2.7.28</t>
  </si>
  <si>
    <t>2.7.29</t>
  </si>
  <si>
    <t>2.7.30</t>
  </si>
  <si>
    <t>Cabo de cobre flexível isolado, 16 mm², anti-chama 0,6/1,0 kV, para circuitos terminais - fornecimento e instalação</t>
  </si>
  <si>
    <t>Duto espiral flexível singelo PEAD D=50mm</t>
  </si>
  <si>
    <t>Fusível tipo "diazed", tipo rápido ou retardado - 2/25A</t>
  </si>
  <si>
    <t>Poste reto 12 metros de altura engastado</t>
  </si>
  <si>
    <t>Execução e compactação de base e ou sub base com brita graduada simples - exclusive carga e transporte</t>
  </si>
  <si>
    <t>Execução e compactação de base e ou sub base com macadame seco - exclusive escavação, carga e transporte</t>
  </si>
  <si>
    <t>Pavimentação de via em piso de concreto pré-moldado intertravado, tipo Pavi-S, 17x9,5cm, E = 10 cm, Fck ≥ 35 Mpa, assentado sobre colchão de assentamento em cimento com pó de pedra, na proporção 1:8 e espessura de 6 cm, incluindo fornecimento e transporte de todos os materiais</t>
  </si>
  <si>
    <t>2.8</t>
  </si>
  <si>
    <t>2.8.1</t>
  </si>
  <si>
    <t>2.8.2</t>
  </si>
  <si>
    <t>2.8.3</t>
  </si>
  <si>
    <t>2.8.4</t>
  </si>
  <si>
    <t>2.8.5</t>
  </si>
  <si>
    <t>2.8.6</t>
  </si>
  <si>
    <t>Regularização e compactação de subleito de solo predominantemente argilosos</t>
  </si>
  <si>
    <t>Carga, manobras e descarga de areia, brita, pedra de mão e solos com caminhão basculante 10 m3 (descarga livre)</t>
  </si>
  <si>
    <t>Açotel</t>
  </si>
  <si>
    <t>Cotta Material de Construção</t>
  </si>
  <si>
    <t>Gerdau</t>
  </si>
  <si>
    <t>Para este orçamento, prevendo o prazo de 300 dias, adotou-se o reaproveitamento de 3 vezes do material</t>
  </si>
  <si>
    <t>Para este orçamento, prevendo o prazo de 300 dias, optou-se pela relação 0,83 ano de utilização para 5 anos</t>
  </si>
  <si>
    <t>Prazo de execução: 300 dias</t>
  </si>
  <si>
    <t>Passagem Inferior</t>
  </si>
  <si>
    <t>Drenagem</t>
  </si>
  <si>
    <t>Iluminação</t>
  </si>
  <si>
    <t>Pavimentação</t>
  </si>
  <si>
    <t>2.9</t>
  </si>
  <si>
    <t>2.9.1</t>
  </si>
  <si>
    <t>2.9.2</t>
  </si>
  <si>
    <t>2.9.3</t>
  </si>
  <si>
    <t>2.9.4</t>
  </si>
  <si>
    <t>2.9.5</t>
  </si>
  <si>
    <t>2.9.6</t>
  </si>
  <si>
    <t>2.9.7</t>
  </si>
  <si>
    <t>2.9.8</t>
  </si>
  <si>
    <t>Demolição de concreto simples com martelete</t>
  </si>
  <si>
    <t>E9646</t>
  </si>
  <si>
    <t>Compressor de ar portátil de 58,52 l/s (124 PCM) - 27 kW</t>
  </si>
  <si>
    <t>E9527</t>
  </si>
  <si>
    <t>Martelete perfurador/rompedor a ar comprimido de 25 kg para rocha com capacidade de 2.040 gpm</t>
  </si>
  <si>
    <t>Material demolido - concreto simples - Caminhão basculante 6 m³</t>
  </si>
  <si>
    <t>5915433</t>
  </si>
  <si>
    <t>Escavação mecanizada de vala com prof. maior que 1,5 m até 3,0 m (média entre montante e
jusante/uma composição por trecho) com retroescavadeira (capacidade da caçamba da retro:
0,26 m3 / potência: 88 hp), largura de 0,8 m a 1,5 m, em solo de 1a categoria, locais com alto
nível de interferência</t>
  </si>
  <si>
    <t>Reaterro mecanizado de vala com retroescavadeira (capacidade da caçamba da retro: 0,26 m³ /
potência: 88 hp), largura de 0,8 a 1,5 m, profundidade de 1,5 a 3,0 m, com solo (sem
substituição) de 1ª categoria em locais com alto nível de interferência</t>
  </si>
  <si>
    <t>Tubo de concreto para redes coletoras de águas pluviais, diâmetro de 400 mm, junta rígida,
instalado em local com alto nível de interferências - fornecimento e assentamento</t>
  </si>
  <si>
    <t>Tubo de concreto para redes coletoras de águas pluviais, diâmetro de 800 mm, junta rígida,
instalado em local com alto nível de interferências - fornecimento e assentamento</t>
  </si>
  <si>
    <t>Tubo de concreto para redes coletoras de águas pluviais, diâmetro de 600 mm, junta rígida,
instalado em local com alto nível de interferências - fornecimento e assentamento</t>
  </si>
  <si>
    <t>2.6.10</t>
  </si>
  <si>
    <t>2.6.11</t>
  </si>
  <si>
    <t>Poço de visita tipo 2 - 1,60 x 1,60 x 1,60m</t>
  </si>
  <si>
    <t>2.6.12</t>
  </si>
  <si>
    <t>Instalação de boca de leão simples com grelha articulada, exceto o fornecimento da grelha</t>
  </si>
  <si>
    <t>Fornecimento de grelha tipo "boca de leão" de ferro fund. dúctil cl. mín.d400 - 40t - dim.
apr=500x500mm - nbr 10160 - t. articu. - p/ gal. águas pluv.</t>
  </si>
  <si>
    <t>2.6.13</t>
  </si>
  <si>
    <t>2.6.14</t>
  </si>
  <si>
    <t>Teky</t>
  </si>
  <si>
    <t>Transporte com caminhão basculante de 10 m3, em via urbana pavimentada, DMT até 30 km</t>
  </si>
  <si>
    <t>2.8.7</t>
  </si>
  <si>
    <t>2.8.8</t>
  </si>
  <si>
    <t>m³ x km</t>
  </si>
  <si>
    <t>Guarda-corpo de aço galvanizado de 1,10m, montantes tubulares de 1.1/4"" espaçados de
1,20m, travessa superior de 1.1/2"", gradil formado por tubos horizontais de 1"" e verticais de
3/4"", fixado com chumbador mecânico</t>
  </si>
  <si>
    <t>Data Base: Julho/2022 (Des)</t>
  </si>
  <si>
    <t>VALOR (Des)</t>
  </si>
  <si>
    <t>DATA BASE: JULHO/2022 (DESON)</t>
  </si>
  <si>
    <t>D. Base: Jul/2022 (Des)</t>
  </si>
  <si>
    <t>PREÇO UNITÁRIO DE CUSTO HORÁRIO DE EQUIPAMENTOS  -  JULHO/2022 (DESONER)</t>
  </si>
  <si>
    <t>PREÇO UNITÁRIO DE MATERIAL    -    DATA BASE: JULHO/2022 (DESONER)</t>
  </si>
  <si>
    <t>JULHO/2022 (DES)</t>
  </si>
  <si>
    <t>BENEFÍCIOS E DESPESAS INDIRETAS (BDI) - MATERIAL E EQUIPAMENTOS - DESONERADO</t>
  </si>
  <si>
    <t>BENEFÍCIOS E DESPESAS INDIRETAS (BDI) - SERVIÇOS - DESONERADO</t>
  </si>
  <si>
    <t>COTAÇÕES  -    DATA BASE: JULHO/2022 (DESONER)</t>
  </si>
  <si>
    <t>CÁLCULO DO CUSTO HORÁRIO DE EQUIPAMENTOS - DATA BASE DE JULHO/2022</t>
  </si>
  <si>
    <t>Total Ponte sobre o Rio Piracicaba</t>
  </si>
  <si>
    <t>2.1.1.3</t>
  </si>
  <si>
    <t>Escoramento com pontaletes D = 15 cm - utilização de 1 vez - confecção e instalação</t>
  </si>
  <si>
    <t>M0285</t>
  </si>
  <si>
    <t>Pontalete para escoramento - D = 15 cm</t>
  </si>
  <si>
    <t>Tábua - E = 2,5 cm e L = 15 cm</t>
  </si>
  <si>
    <t>Tábua - E = 2,5 cm e L = 30 cm</t>
  </si>
  <si>
    <t>Caibro de pinho - L = 7,5 cm e E = 10,0 cm - Caminhão carroceria 15 t</t>
  </si>
  <si>
    <t>Pontalete para escoramento - D = 15 cm - Caminhão carroceria 15 t</t>
  </si>
  <si>
    <t>Tábua - E = 2,5 cm e L = 15 cm - Caminhão carroceria 15 t</t>
  </si>
  <si>
    <t>Tábua - E = 2,5 cm e L = 30 cm - Caminhão carroceria 15 t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</si>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</sst>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3" formatCode="_-* #,##0.00_-;\-* #,##0.00_-;_-* &quot;-&quot;??_-;_-@_-"/>
    <numFmt numFmtId="164" formatCode="0.0000"/>
    <numFmt numFmtId="165" formatCode="#,##0.0000"/>
    <numFmt numFmtId="166" formatCode="_(* #,##0.00_);_(* \(#,##0.00\);_(* &quot;-&quot;??_);_(@_)"/>
    <numFmt numFmtId="167" formatCode="_ * #,##0_ ;_ * \-#,##0_ ;_ * &quot;-&quot;??_ ;_ @_ "/>
    <numFmt numFmtId="168" formatCode="#,##0.000"/>
    <numFmt numFmtId="169" formatCode="0.00000"/>
    <numFmt numFmtId="170" formatCode="0.000"/>
    <numFmt numFmtId="171" formatCode="#,##0.000_);[Red]\(#,##0.000\)"/>
    <numFmt numFmtId="172" formatCode="#,##0.00_);[Red]\(#,##0.00\)"/>
    <numFmt numFmtId="173" formatCode="#,##0.0000;[Red]\-#,##0.0000"/>
    <numFmt numFmtId="174" formatCode="#,##0.0"/>
    <numFmt numFmtId="175" formatCode="#,##0.0_);[Red]\(#,##0.0\)"/>
    <numFmt numFmtId="176" formatCode="_-&quot;R$&quot;* #,##0.00_-;\-&quot;R$&quot;* #,##0.00_-;_-&quot;R$&quot;* &quot;-&quot;??_-;_-@_-"/>
    <numFmt numFmtId="177" formatCode="0.0%"/>
    <numFmt numFmtId="178" formatCode="#,##0.00_ ;\-#,##0.00\ "/>
    <numFmt numFmtId="179" formatCode="#,##0_ ;\-#,##0\ "/>
    <numFmt numFmtId="180" formatCode="&quot;R$&quot;#,##0.00"/>
    <numFmt numFmtId="181" formatCode="#,##0.00000"/>
    <numFmt numFmtId="182" formatCode="_-* #,##0.000_-;\-* #,##0.000_-;_-* &quot;-&quot;??_-;_-@_-"/>
    <numFmt numFmtId="183" formatCode="&quot;R$&quot;\ #,##0.000"/>
  </numFmts>
  <fonts count="5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3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1"/>
      <color indexed="50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b/>
      <sz val="24"/>
      <name val="Arial"/>
      <family val="2"/>
    </font>
    <font>
      <sz val="12"/>
      <name val="Calibri"/>
      <family val="2"/>
    </font>
    <font>
      <b/>
      <vertAlign val="subscript"/>
      <sz val="10"/>
      <name val="Arial"/>
      <family val="2"/>
    </font>
    <font>
      <b/>
      <sz val="12"/>
      <name val="Calibri"/>
      <family val="2"/>
    </font>
    <font>
      <b/>
      <vertAlign val="subscript"/>
      <sz val="12"/>
      <name val="Calibri"/>
      <family val="2"/>
    </font>
    <font>
      <vertAlign val="subscript"/>
      <sz val="9"/>
      <name val="Arial"/>
      <family val="2"/>
    </font>
    <font>
      <u/>
      <sz val="10"/>
      <name val="Arial"/>
      <family val="2"/>
    </font>
    <font>
      <sz val="9"/>
      <color theme="1"/>
      <name val="Calibri"/>
      <family val="2"/>
      <scheme val="minor"/>
    </font>
    <font>
      <sz val="10"/>
      <name val="MS Sans Serif"/>
    </font>
    <font>
      <sz val="11"/>
      <color indexed="8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1"/>
      <color indexed="8"/>
      <name val="Calibri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sz val="8"/>
      <color rgb="FFFF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4">
    <xf numFmtId="0" fontId="0" fillId="0" borderId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166" fontId="21" fillId="0" borderId="0" applyFont="0" applyFill="0" applyBorder="0" applyAlignment="0" applyProtection="0"/>
    <xf numFmtId="0" fontId="9" fillId="0" borderId="0"/>
    <xf numFmtId="0" fontId="20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31" fillId="0" borderId="0"/>
    <xf numFmtId="40" fontId="3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4" fillId="0" borderId="0"/>
    <xf numFmtId="40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1" fillId="0" borderId="0"/>
  </cellStyleXfs>
  <cellXfs count="1148">
    <xf numFmtId="0" fontId="0" fillId="0" borderId="0" xfId="0"/>
    <xf numFmtId="0" fontId="3" fillId="0" borderId="0" xfId="0" applyFont="1" applyAlignment="1">
      <alignment horizontal="right" vertical="center"/>
    </xf>
    <xf numFmtId="0" fontId="10" fillId="0" borderId="5" xfId="1" applyFont="1" applyBorder="1" applyAlignment="1">
      <alignment vertical="center"/>
    </xf>
    <xf numFmtId="0" fontId="11" fillId="0" borderId="6" xfId="1" applyFont="1" applyBorder="1" applyAlignment="1">
      <alignment vertical="center"/>
    </xf>
    <xf numFmtId="0" fontId="9" fillId="0" borderId="0" xfId="1"/>
    <xf numFmtId="0" fontId="10" fillId="0" borderId="8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0" fillId="0" borderId="8" xfId="2" applyFont="1" applyBorder="1" applyAlignment="1">
      <alignment horizontal="left" vertical="center"/>
    </xf>
    <xf numFmtId="10" fontId="10" fillId="0" borderId="0" xfId="2" applyNumberFormat="1" applyFont="1" applyAlignment="1">
      <alignment horizontal="center" vertical="center"/>
    </xf>
    <xf numFmtId="10" fontId="10" fillId="0" borderId="9" xfId="2" applyNumberFormat="1" applyFont="1" applyBorder="1" applyAlignment="1">
      <alignment horizontal="center" vertical="center"/>
    </xf>
    <xf numFmtId="0" fontId="10" fillId="0" borderId="10" xfId="2" applyFont="1" applyBorder="1" applyAlignment="1">
      <alignment horizontal="left" vertical="center"/>
    </xf>
    <xf numFmtId="10" fontId="10" fillId="0" borderId="1" xfId="2" applyNumberFormat="1" applyFont="1" applyBorder="1" applyAlignment="1">
      <alignment horizontal="center" vertical="center"/>
    </xf>
    <xf numFmtId="10" fontId="10" fillId="0" borderId="11" xfId="2" applyNumberFormat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left" vertical="center"/>
    </xf>
    <xf numFmtId="0" fontId="13" fillId="0" borderId="15" xfId="2" applyFont="1" applyBorder="1" applyAlignment="1">
      <alignment horizontal="center" vertical="center"/>
    </xf>
    <xf numFmtId="4" fontId="13" fillId="0" borderId="17" xfId="1" applyNumberFormat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4" fontId="13" fillId="0" borderId="17" xfId="1" applyNumberFormat="1" applyFont="1" applyBorder="1" applyAlignment="1">
      <alignment horizontal="right" vertical="center"/>
    </xf>
    <xf numFmtId="4" fontId="13" fillId="0" borderId="15" xfId="1" applyNumberFormat="1" applyFont="1" applyBorder="1" applyAlignment="1">
      <alignment horizontal="right" vertical="center"/>
    </xf>
    <xf numFmtId="167" fontId="12" fillId="0" borderId="18" xfId="3" applyNumberFormat="1" applyFont="1" applyBorder="1" applyAlignment="1">
      <alignment horizontal="center" vertical="center" wrapText="1"/>
    </xf>
    <xf numFmtId="166" fontId="12" fillId="0" borderId="15" xfId="3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/>
    </xf>
    <xf numFmtId="0" fontId="13" fillId="0" borderId="20" xfId="1" applyFont="1" applyBorder="1" applyAlignment="1">
      <alignment horizontal="left" vertical="center"/>
    </xf>
    <xf numFmtId="4" fontId="13" fillId="0" borderId="19" xfId="1" applyNumberFormat="1" applyFont="1" applyBorder="1" applyAlignment="1">
      <alignment horizontal="center" vertical="center"/>
    </xf>
    <xf numFmtId="168" fontId="13" fillId="0" borderId="21" xfId="1" applyNumberFormat="1" applyFont="1" applyBorder="1" applyAlignment="1">
      <alignment horizontal="right" vertical="center"/>
    </xf>
    <xf numFmtId="4" fontId="13" fillId="0" borderId="19" xfId="1" applyNumberFormat="1" applyFont="1" applyBorder="1" applyAlignment="1">
      <alignment horizontal="right" vertical="center"/>
    </xf>
    <xf numFmtId="4" fontId="13" fillId="0" borderId="22" xfId="1" applyNumberFormat="1" applyFont="1" applyBorder="1" applyAlignment="1">
      <alignment vertical="center"/>
    </xf>
    <xf numFmtId="4" fontId="13" fillId="0" borderId="19" xfId="3" applyNumberFormat="1" applyFont="1" applyBorder="1" applyAlignment="1">
      <alignment vertical="center" wrapText="1"/>
    </xf>
    <xf numFmtId="0" fontId="13" fillId="0" borderId="19" xfId="2" applyFont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right" vertical="center"/>
    </xf>
    <xf numFmtId="4" fontId="13" fillId="3" borderId="19" xfId="1" applyNumberFormat="1" applyFont="1" applyFill="1" applyBorder="1" applyAlignment="1">
      <alignment horizontal="center" vertical="center"/>
    </xf>
    <xf numFmtId="168" fontId="13" fillId="3" borderId="21" xfId="1" applyNumberFormat="1" applyFont="1" applyFill="1" applyBorder="1" applyAlignment="1">
      <alignment horizontal="right" vertical="center"/>
    </xf>
    <xf numFmtId="4" fontId="13" fillId="3" borderId="19" xfId="1" applyNumberFormat="1" applyFont="1" applyFill="1" applyBorder="1" applyAlignment="1">
      <alignment horizontal="right" vertical="center"/>
    </xf>
    <xf numFmtId="4" fontId="12" fillId="3" borderId="22" xfId="1" applyNumberFormat="1" applyFont="1" applyFill="1" applyBorder="1" applyAlignment="1">
      <alignment vertical="center"/>
    </xf>
    <xf numFmtId="4" fontId="12" fillId="3" borderId="19" xfId="3" applyNumberFormat="1" applyFont="1" applyFill="1" applyBorder="1" applyAlignment="1">
      <alignment vertical="center" wrapText="1"/>
    </xf>
    <xf numFmtId="4" fontId="12" fillId="0" borderId="22" xfId="3" applyNumberFormat="1" applyFont="1" applyBorder="1" applyAlignment="1">
      <alignment horizontal="center" vertical="center" wrapText="1"/>
    </xf>
    <xf numFmtId="166" fontId="12" fillId="0" borderId="19" xfId="3" applyFont="1" applyBorder="1" applyAlignment="1">
      <alignment horizontal="center" vertical="center" wrapText="1"/>
    </xf>
    <xf numFmtId="4" fontId="9" fillId="0" borderId="0" xfId="1" applyNumberFormat="1"/>
    <xf numFmtId="0" fontId="12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left" vertical="center"/>
    </xf>
    <xf numFmtId="0" fontId="13" fillId="0" borderId="20" xfId="1" applyFont="1" applyBorder="1" applyAlignment="1">
      <alignment horizontal="center" vertical="center"/>
    </xf>
    <xf numFmtId="168" fontId="13" fillId="0" borderId="19" xfId="4" applyNumberFormat="1" applyFont="1" applyBorder="1" applyAlignment="1">
      <alignment horizontal="right" vertical="center"/>
    </xf>
    <xf numFmtId="4" fontId="13" fillId="0" borderId="19" xfId="4" applyNumberFormat="1" applyFont="1" applyBorder="1" applyAlignment="1">
      <alignment horizontal="right" vertical="center"/>
    </xf>
    <xf numFmtId="0" fontId="13" fillId="0" borderId="19" xfId="4" applyFont="1" applyBorder="1" applyAlignment="1">
      <alignment vertical="center"/>
    </xf>
    <xf numFmtId="0" fontId="12" fillId="0" borderId="20" xfId="1" applyFont="1" applyBorder="1" applyAlignment="1">
      <alignment horizontal="right" vertical="center"/>
    </xf>
    <xf numFmtId="4" fontId="12" fillId="0" borderId="22" xfId="1" applyNumberFormat="1" applyFont="1" applyBorder="1" applyAlignment="1">
      <alignment vertical="center"/>
    </xf>
    <xf numFmtId="4" fontId="12" fillId="0" borderId="19" xfId="3" applyNumberFormat="1" applyFont="1" applyBorder="1" applyAlignment="1">
      <alignment vertical="center" wrapText="1"/>
    </xf>
    <xf numFmtId="0" fontId="13" fillId="0" borderId="19" xfId="4" applyFont="1" applyBorder="1" applyAlignment="1">
      <alignment horizontal="center" vertical="center"/>
    </xf>
    <xf numFmtId="4" fontId="13" fillId="0" borderId="19" xfId="4" applyNumberFormat="1" applyFont="1" applyBorder="1" applyAlignment="1" applyProtection="1">
      <alignment horizontal="right" vertical="center"/>
      <protection locked="0"/>
    </xf>
    <xf numFmtId="0" fontId="15" fillId="0" borderId="19" xfId="4" applyFont="1" applyBorder="1" applyAlignment="1">
      <alignment horizontal="center" vertical="center"/>
    </xf>
    <xf numFmtId="168" fontId="13" fillId="0" borderId="21" xfId="4" applyNumberFormat="1" applyFont="1" applyBorder="1" applyAlignment="1" applyProtection="1">
      <alignment horizontal="right" vertical="center"/>
      <protection locked="0"/>
    </xf>
    <xf numFmtId="0" fontId="12" fillId="0" borderId="20" xfId="1" applyFont="1" applyBorder="1" applyAlignment="1">
      <alignment vertical="center"/>
    </xf>
    <xf numFmtId="4" fontId="13" fillId="0" borderId="21" xfId="1" applyNumberFormat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168" fontId="13" fillId="0" borderId="21" xfId="2" applyNumberFormat="1" applyFont="1" applyBorder="1" applyAlignment="1">
      <alignment horizontal="right" vertical="center"/>
    </xf>
    <xf numFmtId="4" fontId="13" fillId="0" borderId="19" xfId="2" applyNumberFormat="1" applyFont="1" applyBorder="1" applyAlignment="1">
      <alignment horizontal="right" vertical="center"/>
    </xf>
    <xf numFmtId="0" fontId="13" fillId="0" borderId="19" xfId="6" applyFont="1" applyBorder="1" applyAlignment="1">
      <alignment horizontal="left" vertical="center"/>
    </xf>
    <xf numFmtId="0" fontId="13" fillId="0" borderId="19" xfId="6" applyFont="1" applyBorder="1" applyAlignment="1">
      <alignment horizontal="center" vertical="center"/>
    </xf>
    <xf numFmtId="4" fontId="13" fillId="0" borderId="19" xfId="4" quotePrefix="1" applyNumberFormat="1" applyFont="1" applyBorder="1" applyAlignment="1">
      <alignment horizontal="center" vertical="center"/>
    </xf>
    <xf numFmtId="0" fontId="13" fillId="0" borderId="19" xfId="6" applyFont="1" applyBorder="1" applyAlignment="1">
      <alignment horizontal="left" vertical="center" wrapText="1"/>
    </xf>
    <xf numFmtId="49" fontId="13" fillId="0" borderId="19" xfId="6" applyNumberFormat="1" applyFont="1" applyBorder="1" applyAlignment="1">
      <alignment horizontal="center" vertical="center" wrapText="1"/>
    </xf>
    <xf numFmtId="49" fontId="13" fillId="0" borderId="19" xfId="6" applyNumberFormat="1" applyFont="1" applyBorder="1" applyAlignment="1">
      <alignment horizontal="center" vertical="center"/>
    </xf>
    <xf numFmtId="0" fontId="13" fillId="0" borderId="19" xfId="4" quotePrefix="1" applyFont="1" applyBorder="1" applyAlignment="1">
      <alignment horizontal="center" vertical="center"/>
    </xf>
    <xf numFmtId="0" fontId="12" fillId="0" borderId="19" xfId="6" applyFont="1" applyBorder="1" applyAlignment="1">
      <alignment horizontal="left" vertical="center"/>
    </xf>
    <xf numFmtId="0" fontId="12" fillId="0" borderId="19" xfId="6" applyFont="1" applyBorder="1" applyAlignment="1">
      <alignment horizontal="left" vertical="center" wrapText="1"/>
    </xf>
    <xf numFmtId="0" fontId="13" fillId="0" borderId="23" xfId="1" applyFont="1" applyBorder="1" applyAlignment="1">
      <alignment horizontal="center" vertical="center"/>
    </xf>
    <xf numFmtId="0" fontId="12" fillId="0" borderId="24" xfId="1" applyFont="1" applyBorder="1" applyAlignment="1">
      <alignment horizontal="right" vertical="center"/>
    </xf>
    <xf numFmtId="4" fontId="13" fillId="0" borderId="23" xfId="1" applyNumberFormat="1" applyFont="1" applyBorder="1" applyAlignment="1">
      <alignment horizontal="center" vertical="center"/>
    </xf>
    <xf numFmtId="168" fontId="13" fillId="0" borderId="25" xfId="1" applyNumberFormat="1" applyFont="1" applyBorder="1" applyAlignment="1">
      <alignment horizontal="right" vertical="center"/>
    </xf>
    <xf numFmtId="4" fontId="13" fillId="0" borderId="23" xfId="1" applyNumberFormat="1" applyFont="1" applyBorder="1" applyAlignment="1">
      <alignment horizontal="right" vertical="center"/>
    </xf>
    <xf numFmtId="4" fontId="12" fillId="0" borderId="26" xfId="1" applyNumberFormat="1" applyFont="1" applyBorder="1" applyAlignment="1">
      <alignment vertical="center"/>
    </xf>
    <xf numFmtId="4" fontId="12" fillId="0" borderId="23" xfId="3" applyNumberFormat="1" applyFont="1" applyBorder="1" applyAlignment="1">
      <alignment vertical="center" wrapText="1"/>
    </xf>
    <xf numFmtId="168" fontId="13" fillId="3" borderId="21" xfId="2" applyNumberFormat="1" applyFont="1" applyFill="1" applyBorder="1" applyAlignment="1">
      <alignment horizontal="right" vertical="center"/>
    </xf>
    <xf numFmtId="4" fontId="13" fillId="3" borderId="19" xfId="2" applyNumberFormat="1" applyFont="1" applyFill="1" applyBorder="1" applyAlignment="1">
      <alignment horizontal="right" vertical="center"/>
    </xf>
    <xf numFmtId="4" fontId="13" fillId="3" borderId="22" xfId="1" applyNumberFormat="1" applyFont="1" applyFill="1" applyBorder="1" applyAlignment="1">
      <alignment vertical="center"/>
    </xf>
    <xf numFmtId="0" fontId="13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right" vertical="center"/>
    </xf>
    <xf numFmtId="4" fontId="13" fillId="0" borderId="29" xfId="1" applyNumberFormat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168" fontId="13" fillId="0" borderId="29" xfId="2" applyNumberFormat="1" applyFont="1" applyBorder="1" applyAlignment="1">
      <alignment horizontal="right" vertical="center"/>
    </xf>
    <xf numFmtId="4" fontId="13" fillId="0" borderId="27" xfId="2" applyNumberFormat="1" applyFont="1" applyBorder="1" applyAlignment="1">
      <alignment horizontal="right" vertical="center"/>
    </xf>
    <xf numFmtId="4" fontId="13" fillId="0" borderId="30" xfId="1" applyNumberFormat="1" applyFont="1" applyBorder="1" applyAlignment="1">
      <alignment vertical="center"/>
    </xf>
    <xf numFmtId="4" fontId="12" fillId="0" borderId="27" xfId="3" applyNumberFormat="1" applyFont="1" applyBorder="1" applyAlignment="1">
      <alignment vertical="center" wrapText="1"/>
    </xf>
    <xf numFmtId="0" fontId="13" fillId="3" borderId="31" xfId="1" applyFont="1" applyFill="1" applyBorder="1"/>
    <xf numFmtId="0" fontId="12" fillId="3" borderId="31" xfId="1" applyFont="1" applyFill="1" applyBorder="1" applyAlignment="1">
      <alignment vertical="center"/>
    </xf>
    <xf numFmtId="0" fontId="12" fillId="3" borderId="4" xfId="1" applyFont="1" applyFill="1" applyBorder="1" applyAlignment="1">
      <alignment horizontal="right" vertical="center"/>
    </xf>
    <xf numFmtId="0" fontId="12" fillId="3" borderId="2" xfId="1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 wrapText="1"/>
    </xf>
    <xf numFmtId="0" fontId="10" fillId="0" borderId="0" xfId="1" applyFont="1"/>
    <xf numFmtId="0" fontId="11" fillId="0" borderId="0" xfId="1" applyFont="1"/>
    <xf numFmtId="0" fontId="17" fillId="0" borderId="40" xfId="1" applyFont="1" applyBorder="1" applyAlignment="1">
      <alignment vertical="center"/>
    </xf>
    <xf numFmtId="0" fontId="17" fillId="0" borderId="30" xfId="1" applyFont="1" applyBorder="1" applyAlignment="1">
      <alignment vertical="center"/>
    </xf>
    <xf numFmtId="0" fontId="17" fillId="0" borderId="28" xfId="1" applyFont="1" applyBorder="1" applyAlignment="1">
      <alignment horizontal="right" vertical="center"/>
    </xf>
    <xf numFmtId="4" fontId="17" fillId="0" borderId="29" xfId="1" applyNumberFormat="1" applyFont="1" applyBorder="1" applyAlignment="1">
      <alignment vertical="center"/>
    </xf>
    <xf numFmtId="0" fontId="17" fillId="0" borderId="22" xfId="1" applyFont="1" applyBorder="1" applyAlignment="1">
      <alignment vertical="center"/>
    </xf>
    <xf numFmtId="4" fontId="17" fillId="0" borderId="21" xfId="1" applyNumberFormat="1" applyFont="1" applyBorder="1" applyAlignment="1">
      <alignment vertical="center"/>
    </xf>
    <xf numFmtId="0" fontId="9" fillId="0" borderId="22" xfId="1" applyBorder="1" applyAlignment="1">
      <alignment vertical="center"/>
    </xf>
    <xf numFmtId="0" fontId="17" fillId="3" borderId="20" xfId="1" applyFont="1" applyFill="1" applyBorder="1" applyAlignment="1">
      <alignment horizontal="right" vertical="center"/>
    </xf>
    <xf numFmtId="4" fontId="17" fillId="3" borderId="21" xfId="1" applyNumberFormat="1" applyFont="1" applyFill="1" applyBorder="1" applyAlignment="1">
      <alignment vertical="center"/>
    </xf>
    <xf numFmtId="10" fontId="17" fillId="3" borderId="41" xfId="1" applyNumberFormat="1" applyFont="1" applyFill="1" applyBorder="1" applyAlignment="1">
      <alignment horizontal="center" vertical="center"/>
    </xf>
    <xf numFmtId="0" fontId="17" fillId="3" borderId="42" xfId="1" applyFont="1" applyFill="1" applyBorder="1" applyAlignment="1">
      <alignment vertical="center"/>
    </xf>
    <xf numFmtId="0" fontId="17" fillId="3" borderId="22" xfId="1" applyFont="1" applyFill="1" applyBorder="1" applyAlignment="1">
      <alignment vertical="center"/>
    </xf>
    <xf numFmtId="0" fontId="17" fillId="3" borderId="22" xfId="1" applyFont="1" applyFill="1" applyBorder="1" applyAlignment="1">
      <alignment horizontal="right" vertical="center"/>
    </xf>
    <xf numFmtId="10" fontId="17" fillId="0" borderId="53" xfId="2" applyNumberFormat="1" applyFont="1" applyBorder="1" applyAlignment="1">
      <alignment horizontal="left" vertical="center"/>
    </xf>
    <xf numFmtId="0" fontId="17" fillId="0" borderId="6" xfId="7" applyFont="1" applyBorder="1"/>
    <xf numFmtId="0" fontId="9" fillId="0" borderId="7" xfId="7" applyBorder="1" applyAlignment="1">
      <alignment horizontal="right"/>
    </xf>
    <xf numFmtId="166" fontId="22" fillId="0" borderId="0" xfId="8" applyFont="1"/>
    <xf numFmtId="0" fontId="11" fillId="0" borderId="8" xfId="7" applyFont="1" applyBorder="1" applyAlignment="1">
      <alignment vertical="center"/>
    </xf>
    <xf numFmtId="0" fontId="17" fillId="0" borderId="0" xfId="7" applyFont="1"/>
    <xf numFmtId="0" fontId="9" fillId="0" borderId="9" xfId="7" applyBorder="1" applyAlignment="1">
      <alignment horizontal="right"/>
    </xf>
    <xf numFmtId="0" fontId="17" fillId="0" borderId="9" xfId="7" applyFont="1" applyBorder="1" applyAlignment="1">
      <alignment horizontal="right"/>
    </xf>
    <xf numFmtId="0" fontId="11" fillId="0" borderId="10" xfId="7" applyFont="1" applyBorder="1" applyAlignment="1">
      <alignment vertical="center"/>
    </xf>
    <xf numFmtId="0" fontId="17" fillId="0" borderId="1" xfId="7" applyFont="1" applyBorder="1"/>
    <xf numFmtId="0" fontId="9" fillId="0" borderId="11" xfId="7" applyBorder="1" applyAlignment="1">
      <alignment horizontal="right"/>
    </xf>
    <xf numFmtId="0" fontId="15" fillId="0" borderId="19" xfId="10" applyFont="1" applyBorder="1" applyAlignment="1">
      <alignment horizontal="center" vertical="center"/>
    </xf>
    <xf numFmtId="0" fontId="13" fillId="0" borderId="19" xfId="9" applyFont="1" applyBorder="1" applyAlignment="1">
      <alignment horizontal="center" vertical="center"/>
    </xf>
    <xf numFmtId="0" fontId="5" fillId="0" borderId="0" xfId="7" applyFont="1"/>
    <xf numFmtId="166" fontId="5" fillId="0" borderId="0" xfId="8" applyFont="1"/>
    <xf numFmtId="166" fontId="23" fillId="0" borderId="0" xfId="8" applyFont="1"/>
    <xf numFmtId="166" fontId="24" fillId="0" borderId="0" xfId="8" applyFont="1"/>
    <xf numFmtId="166" fontId="25" fillId="0" borderId="0" xfId="8" applyFont="1"/>
    <xf numFmtId="0" fontId="23" fillId="0" borderId="0" xfId="7" applyFont="1"/>
    <xf numFmtId="0" fontId="6" fillId="0" borderId="6" xfId="7" applyFont="1" applyBorder="1" applyAlignment="1">
      <alignment vertical="center"/>
    </xf>
    <xf numFmtId="0" fontId="6" fillId="0" borderId="0" xfId="7" applyFont="1" applyAlignment="1">
      <alignment horizontal="center" vertical="center"/>
    </xf>
    <xf numFmtId="0" fontId="6" fillId="0" borderId="9" xfId="7" applyFont="1" applyBorder="1" applyAlignment="1">
      <alignment horizontal="center" vertical="center"/>
    </xf>
    <xf numFmtId="0" fontId="6" fillId="0" borderId="1" xfId="7" applyFont="1" applyBorder="1" applyAlignment="1">
      <alignment vertical="center"/>
    </xf>
    <xf numFmtId="2" fontId="5" fillId="0" borderId="0" xfId="7" applyNumberFormat="1" applyFont="1"/>
    <xf numFmtId="0" fontId="10" fillId="0" borderId="4" xfId="7" applyFont="1" applyBorder="1" applyAlignment="1">
      <alignment horizontal="center" vertical="center"/>
    </xf>
    <xf numFmtId="0" fontId="10" fillId="0" borderId="38" xfId="7" applyFont="1" applyBorder="1" applyAlignment="1">
      <alignment horizontal="center" vertical="center"/>
    </xf>
    <xf numFmtId="4" fontId="11" fillId="0" borderId="19" xfId="7" applyNumberFormat="1" applyFont="1" applyBorder="1" applyAlignment="1">
      <alignment horizontal="center" vertical="center"/>
    </xf>
    <xf numFmtId="4" fontId="5" fillId="0" borderId="0" xfId="7" applyNumberFormat="1" applyFont="1"/>
    <xf numFmtId="0" fontId="11" fillId="0" borderId="20" xfId="11" applyFont="1" applyBorder="1" applyAlignment="1">
      <alignment horizontal="center" vertical="center"/>
    </xf>
    <xf numFmtId="0" fontId="11" fillId="0" borderId="19" xfId="11" applyFont="1" applyBorder="1" applyAlignment="1">
      <alignment vertical="center"/>
    </xf>
    <xf numFmtId="4" fontId="11" fillId="0" borderId="19" xfId="9" applyNumberFormat="1" applyFont="1" applyBorder="1" applyAlignment="1">
      <alignment horizontal="center" vertical="center"/>
    </xf>
    <xf numFmtId="165" fontId="11" fillId="0" borderId="19" xfId="9" applyNumberFormat="1" applyFont="1" applyBorder="1" applyAlignment="1">
      <alignment horizontal="right" vertical="center"/>
    </xf>
    <xf numFmtId="166" fontId="24" fillId="0" borderId="0" xfId="8" applyFont="1" applyAlignment="1">
      <alignment vertical="center"/>
    </xf>
    <xf numFmtId="0" fontId="11" fillId="0" borderId="6" xfId="11" applyFont="1" applyBorder="1" applyAlignment="1">
      <alignment vertical="center"/>
    </xf>
    <xf numFmtId="1" fontId="17" fillId="0" borderId="4" xfId="12" applyNumberFormat="1" applyFont="1" applyBorder="1" applyAlignment="1">
      <alignment horizontal="center" vertical="center"/>
    </xf>
    <xf numFmtId="0" fontId="9" fillId="0" borderId="0" xfId="12"/>
    <xf numFmtId="0" fontId="17" fillId="0" borderId="60" xfId="12" applyFont="1" applyBorder="1" applyAlignment="1">
      <alignment horizontal="center" vertical="center" wrapText="1"/>
    </xf>
    <xf numFmtId="167" fontId="17" fillId="0" borderId="61" xfId="8" applyNumberFormat="1" applyFont="1" applyBorder="1" applyAlignment="1">
      <alignment horizontal="center" vertical="center" wrapText="1"/>
    </xf>
    <xf numFmtId="166" fontId="17" fillId="0" borderId="61" xfId="8" applyFont="1" applyBorder="1" applyAlignment="1">
      <alignment horizontal="center" vertical="center" wrapText="1"/>
    </xf>
    <xf numFmtId="0" fontId="11" fillId="0" borderId="23" xfId="11" applyFont="1" applyBorder="1" applyAlignment="1">
      <alignment horizontal="center" vertical="center"/>
    </xf>
    <xf numFmtId="0" fontId="11" fillId="0" borderId="24" xfId="11" applyFont="1" applyBorder="1" applyAlignment="1">
      <alignment vertical="center"/>
    </xf>
    <xf numFmtId="0" fontId="11" fillId="0" borderId="25" xfId="11" applyFont="1" applyBorder="1" applyAlignment="1" applyProtection="1">
      <alignment vertical="center"/>
      <protection locked="0"/>
    </xf>
    <xf numFmtId="4" fontId="11" fillId="0" borderId="26" xfId="11" applyNumberFormat="1" applyFont="1" applyBorder="1" applyAlignment="1">
      <alignment horizontal="center" vertical="center"/>
    </xf>
    <xf numFmtId="165" fontId="11" fillId="0" borderId="23" xfId="11" applyNumberFormat="1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0" fontId="10" fillId="0" borderId="6" xfId="11" applyFont="1" applyBorder="1" applyAlignment="1">
      <alignment horizontal="right" vertical="center"/>
    </xf>
    <xf numFmtId="0" fontId="11" fillId="0" borderId="8" xfId="1" applyFont="1" applyBorder="1" applyAlignment="1">
      <alignment vertical="center"/>
    </xf>
    <xf numFmtId="0" fontId="10" fillId="0" borderId="0" xfId="11" applyFont="1" applyAlignment="1">
      <alignment horizontal="right" vertical="center"/>
    </xf>
    <xf numFmtId="4" fontId="11" fillId="0" borderId="8" xfId="11" applyNumberFormat="1" applyFont="1" applyBorder="1" applyAlignment="1">
      <alignment horizontal="left" vertical="center"/>
    </xf>
    <xf numFmtId="4" fontId="11" fillId="0" borderId="9" xfId="11" applyNumberFormat="1" applyFont="1" applyBorder="1" applyAlignment="1">
      <alignment horizontal="left" vertical="center"/>
    </xf>
    <xf numFmtId="0" fontId="11" fillId="0" borderId="8" xfId="11" applyFont="1" applyBorder="1" applyAlignment="1">
      <alignment vertical="center"/>
    </xf>
    <xf numFmtId="10" fontId="11" fillId="0" borderId="9" xfId="11" applyNumberFormat="1" applyFont="1" applyBorder="1" applyAlignment="1">
      <alignment horizontal="left" vertical="center"/>
    </xf>
    <xf numFmtId="4" fontId="11" fillId="0" borderId="8" xfId="11" applyNumberFormat="1" applyFont="1" applyBorder="1" applyAlignment="1">
      <alignment vertical="center"/>
    </xf>
    <xf numFmtId="0" fontId="10" fillId="0" borderId="9" xfId="1" applyFont="1" applyBorder="1" applyAlignment="1">
      <alignment vertical="center" wrapText="1"/>
    </xf>
    <xf numFmtId="4" fontId="11" fillId="0" borderId="10" xfId="11" applyNumberFormat="1" applyFont="1" applyBorder="1" applyAlignment="1">
      <alignment vertical="center"/>
    </xf>
    <xf numFmtId="0" fontId="10" fillId="0" borderId="1" xfId="11" applyFont="1" applyBorder="1" applyAlignment="1">
      <alignment horizontal="right" vertical="center"/>
    </xf>
    <xf numFmtId="0" fontId="10" fillId="0" borderId="11" xfId="1" applyFont="1" applyBorder="1" applyAlignment="1">
      <alignment vertical="center" wrapText="1"/>
    </xf>
    <xf numFmtId="4" fontId="11" fillId="0" borderId="10" xfId="11" applyNumberFormat="1" applyFont="1" applyBorder="1" applyAlignment="1">
      <alignment horizontal="left" vertical="center"/>
    </xf>
    <xf numFmtId="4" fontId="11" fillId="0" borderId="11" xfId="11" applyNumberFormat="1" applyFont="1" applyBorder="1" applyAlignment="1">
      <alignment horizontal="right" vertical="center"/>
    </xf>
    <xf numFmtId="0" fontId="27" fillId="0" borderId="0" xfId="1" applyFont="1"/>
    <xf numFmtId="0" fontId="11" fillId="0" borderId="0" xfId="7" applyFont="1"/>
    <xf numFmtId="0" fontId="29" fillId="0" borderId="6" xfId="13" applyFont="1" applyBorder="1"/>
    <xf numFmtId="0" fontId="30" fillId="0" borderId="6" xfId="2" applyFont="1" applyBorder="1" applyAlignment="1">
      <alignment horizontal="left" vertical="center"/>
    </xf>
    <xf numFmtId="0" fontId="30" fillId="0" borderId="6" xfId="14" applyFont="1" applyBorder="1"/>
    <xf numFmtId="0" fontId="11" fillId="0" borderId="6" xfId="14" applyFont="1" applyBorder="1" applyAlignment="1">
      <alignment vertical="center" wrapText="1"/>
    </xf>
    <xf numFmtId="0" fontId="10" fillId="0" borderId="6" xfId="15" applyFont="1" applyBorder="1" applyAlignment="1">
      <alignment horizontal="center" vertical="center"/>
    </xf>
    <xf numFmtId="0" fontId="10" fillId="0" borderId="7" xfId="15" applyFont="1" applyBorder="1" applyAlignment="1">
      <alignment horizontal="right" vertical="center"/>
    </xf>
    <xf numFmtId="0" fontId="12" fillId="0" borderId="0" xfId="15" applyFont="1" applyAlignment="1">
      <alignment horizontal="center" vertical="center"/>
    </xf>
    <xf numFmtId="0" fontId="29" fillId="0" borderId="0" xfId="13" applyFont="1"/>
    <xf numFmtId="0" fontId="30" fillId="0" borderId="0" xfId="2" applyFont="1" applyAlignment="1">
      <alignment horizontal="left" vertical="center"/>
    </xf>
    <xf numFmtId="0" fontId="30" fillId="0" borderId="0" xfId="14" applyFont="1"/>
    <xf numFmtId="0" fontId="30" fillId="0" borderId="0" xfId="13" applyFont="1" applyAlignment="1">
      <alignment horizontal="left"/>
    </xf>
    <xf numFmtId="10" fontId="30" fillId="0" borderId="0" xfId="13" applyNumberFormat="1" applyFont="1" applyAlignment="1">
      <alignment horizontal="left"/>
    </xf>
    <xf numFmtId="0" fontId="11" fillId="0" borderId="0" xfId="14" applyFont="1" applyAlignment="1">
      <alignment vertical="center" wrapText="1"/>
    </xf>
    <xf numFmtId="0" fontId="10" fillId="0" borderId="0" xfId="15" applyFont="1" applyAlignment="1">
      <alignment horizontal="center" vertical="center"/>
    </xf>
    <xf numFmtId="0" fontId="10" fillId="0" borderId="9" xfId="15" applyFont="1" applyBorder="1" applyAlignment="1">
      <alignment horizontal="right" vertical="center"/>
    </xf>
    <xf numFmtId="0" fontId="11" fillId="0" borderId="0" xfId="15" applyFont="1" applyAlignment="1">
      <alignment horizontal="center" vertical="center"/>
    </xf>
    <xf numFmtId="0" fontId="9" fillId="0" borderId="0" xfId="15" applyFont="1" applyAlignment="1">
      <alignment horizontal="center" vertical="center"/>
    </xf>
    <xf numFmtId="0" fontId="29" fillId="0" borderId="10" xfId="13" applyFont="1" applyBorder="1" applyAlignment="1">
      <alignment vertical="center"/>
    </xf>
    <xf numFmtId="0" fontId="29" fillId="0" borderId="1" xfId="13" applyFont="1" applyBorder="1"/>
    <xf numFmtId="0" fontId="30" fillId="0" borderId="1" xfId="2" applyFont="1" applyBorder="1" applyAlignment="1">
      <alignment horizontal="left" vertical="center"/>
    </xf>
    <xf numFmtId="0" fontId="30" fillId="0" borderId="1" xfId="14" applyFont="1" applyBorder="1"/>
    <xf numFmtId="0" fontId="30" fillId="0" borderId="1" xfId="13" applyFont="1" applyBorder="1" applyAlignment="1">
      <alignment horizontal="center" vertical="center"/>
    </xf>
    <xf numFmtId="0" fontId="11" fillId="0" borderId="1" xfId="13" applyFont="1" applyBorder="1" applyAlignment="1">
      <alignment horizontal="center" vertical="center"/>
    </xf>
    <xf numFmtId="0" fontId="11" fillId="0" borderId="1" xfId="15" applyFont="1" applyBorder="1" applyAlignment="1">
      <alignment horizontal="center" vertical="center"/>
    </xf>
    <xf numFmtId="0" fontId="10" fillId="0" borderId="11" xfId="15" applyFont="1" applyBorder="1" applyAlignment="1">
      <alignment horizontal="right" vertical="center"/>
    </xf>
    <xf numFmtId="0" fontId="32" fillId="0" borderId="12" xfId="2" applyFont="1" applyBorder="1" applyAlignment="1">
      <alignment horizontal="center" vertical="center"/>
    </xf>
    <xf numFmtId="0" fontId="13" fillId="0" borderId="0" xfId="16" applyFont="1" applyAlignment="1">
      <alignment horizontal="center"/>
    </xf>
    <xf numFmtId="0" fontId="12" fillId="0" borderId="4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4" borderId="14" xfId="2" applyFont="1" applyFill="1" applyBorder="1" applyAlignment="1">
      <alignment horizontal="center" vertical="center" wrapText="1"/>
    </xf>
    <xf numFmtId="0" fontId="32" fillId="0" borderId="14" xfId="2" applyFont="1" applyBorder="1" applyAlignment="1">
      <alignment horizontal="center" vertical="center"/>
    </xf>
    <xf numFmtId="0" fontId="12" fillId="0" borderId="27" xfId="16" applyFont="1" applyBorder="1" applyAlignment="1">
      <alignment horizontal="center" vertical="center"/>
    </xf>
    <xf numFmtId="0" fontId="12" fillId="0" borderId="29" xfId="16" applyFont="1" applyBorder="1" applyAlignment="1">
      <alignment horizontal="left" vertical="center"/>
    </xf>
    <xf numFmtId="0" fontId="12" fillId="0" borderId="30" xfId="2" applyFont="1" applyBorder="1" applyAlignment="1">
      <alignment vertical="center"/>
    </xf>
    <xf numFmtId="0" fontId="9" fillId="0" borderId="27" xfId="16" applyFont="1" applyBorder="1" applyAlignment="1">
      <alignment horizontal="center" vertical="center"/>
    </xf>
    <xf numFmtId="0" fontId="33" fillId="0" borderId="27" xfId="2" applyFont="1" applyBorder="1" applyAlignment="1">
      <alignment vertical="center"/>
    </xf>
    <xf numFmtId="0" fontId="34" fillId="4" borderId="27" xfId="2" applyFont="1" applyFill="1" applyBorder="1" applyAlignment="1">
      <alignment vertical="center"/>
    </xf>
    <xf numFmtId="171" fontId="13" fillId="0" borderId="27" xfId="17" applyNumberFormat="1" applyFont="1" applyBorder="1" applyAlignment="1">
      <alignment horizontal="right" vertical="center"/>
    </xf>
    <xf numFmtId="40" fontId="12" fillId="0" borderId="27" xfId="17" applyFont="1" applyBorder="1" applyAlignment="1">
      <alignment vertical="center"/>
    </xf>
    <xf numFmtId="40" fontId="12" fillId="0" borderId="29" xfId="17" applyFont="1" applyBorder="1" applyAlignment="1">
      <alignment horizontal="center" vertical="center"/>
    </xf>
    <xf numFmtId="0" fontId="13" fillId="0" borderId="19" xfId="16" applyFont="1" applyBorder="1" applyAlignment="1">
      <alignment horizontal="center" vertical="center"/>
    </xf>
    <xf numFmtId="0" fontId="13" fillId="0" borderId="27" xfId="16" applyFont="1" applyBorder="1" applyAlignment="1">
      <alignment horizontal="center" vertical="center"/>
    </xf>
    <xf numFmtId="171" fontId="13" fillId="0" borderId="19" xfId="17" applyNumberFormat="1" applyFont="1" applyBorder="1" applyAlignment="1">
      <alignment horizontal="center" vertical="center"/>
    </xf>
    <xf numFmtId="2" fontId="13" fillId="5" borderId="19" xfId="2" applyNumberFormat="1" applyFont="1" applyFill="1" applyBorder="1" applyAlignment="1">
      <alignment horizontal="center" vertical="center"/>
    </xf>
    <xf numFmtId="172" fontId="13" fillId="0" borderId="19" xfId="17" applyNumberFormat="1" applyFont="1" applyBorder="1" applyAlignment="1">
      <alignment horizontal="center" vertical="center"/>
    </xf>
    <xf numFmtId="173" fontId="13" fillId="0" borderId="19" xfId="17" applyNumberFormat="1" applyFont="1" applyBorder="1" applyAlignment="1">
      <alignment horizontal="center" vertical="center"/>
    </xf>
    <xf numFmtId="40" fontId="13" fillId="0" borderId="21" xfId="17" applyFont="1" applyBorder="1" applyAlignment="1">
      <alignment horizontal="right" vertical="center"/>
    </xf>
    <xf numFmtId="0" fontId="13" fillId="5" borderId="19" xfId="2" applyFont="1" applyFill="1" applyBorder="1" applyAlignment="1">
      <alignment horizontal="center" vertical="center"/>
    </xf>
    <xf numFmtId="0" fontId="13" fillId="0" borderId="29" xfId="16" applyFont="1" applyBorder="1" applyAlignment="1">
      <alignment horizontal="left" vertical="center"/>
    </xf>
    <xf numFmtId="174" fontId="13" fillId="0" borderId="19" xfId="16" applyNumberFormat="1" applyFont="1" applyBorder="1" applyAlignment="1">
      <alignment horizontal="center" vertical="center"/>
    </xf>
    <xf numFmtId="4" fontId="13" fillId="5" borderId="19" xfId="2" applyNumberFormat="1" applyFont="1" applyFill="1" applyBorder="1" applyAlignment="1">
      <alignment horizontal="center" vertical="center"/>
    </xf>
    <xf numFmtId="4" fontId="13" fillId="0" borderId="19" xfId="17" applyNumberFormat="1" applyFont="1" applyBorder="1" applyAlignment="1">
      <alignment horizontal="right" vertical="center"/>
    </xf>
    <xf numFmtId="4" fontId="13" fillId="0" borderId="21" xfId="17" applyNumberFormat="1" applyFont="1" applyBorder="1" applyAlignment="1">
      <alignment horizontal="right" vertical="center"/>
    </xf>
    <xf numFmtId="0" fontId="13" fillId="0" borderId="21" xfId="2" applyFont="1" applyBorder="1" applyAlignment="1">
      <alignment horizontal="left" vertical="center"/>
    </xf>
    <xf numFmtId="0" fontId="12" fillId="0" borderId="19" xfId="16" applyFont="1" applyBorder="1" applyAlignment="1">
      <alignment horizontal="center" vertical="center"/>
    </xf>
    <xf numFmtId="4" fontId="13" fillId="0" borderId="19" xfId="16" applyNumberFormat="1" applyFont="1" applyBorder="1" applyAlignment="1">
      <alignment horizontal="center" vertical="center"/>
    </xf>
    <xf numFmtId="0" fontId="13" fillId="0" borderId="19" xfId="1" applyFont="1" applyBorder="1" applyAlignment="1">
      <alignment vertical="center"/>
    </xf>
    <xf numFmtId="0" fontId="13" fillId="5" borderId="22" xfId="2" applyFont="1" applyFill="1" applyBorder="1" applyAlignment="1">
      <alignment horizontal="center" vertical="center"/>
    </xf>
    <xf numFmtId="0" fontId="13" fillId="0" borderId="21" xfId="16" applyFont="1" applyBorder="1" applyAlignment="1">
      <alignment vertical="center"/>
    </xf>
    <xf numFmtId="0" fontId="13" fillId="0" borderId="31" xfId="16" applyFont="1" applyBorder="1" applyAlignment="1">
      <alignment horizontal="center" vertical="center"/>
    </xf>
    <xf numFmtId="0" fontId="13" fillId="0" borderId="2" xfId="16" applyFont="1" applyBorder="1" applyAlignment="1">
      <alignment horizontal="center" vertical="center"/>
    </xf>
    <xf numFmtId="0" fontId="12" fillId="0" borderId="2" xfId="16" applyFont="1" applyBorder="1" applyAlignment="1">
      <alignment vertical="center"/>
    </xf>
    <xf numFmtId="0" fontId="12" fillId="0" borderId="38" xfId="16" applyFont="1" applyBorder="1" applyAlignment="1">
      <alignment horizontal="right" vertical="center"/>
    </xf>
    <xf numFmtId="40" fontId="12" fillId="0" borderId="4" xfId="17" applyFont="1" applyBorder="1" applyAlignment="1">
      <alignment vertical="center"/>
    </xf>
    <xf numFmtId="166" fontId="13" fillId="0" borderId="0" xfId="18" applyFont="1" applyAlignment="1">
      <alignment horizontal="center"/>
    </xf>
    <xf numFmtId="40" fontId="12" fillId="0" borderId="38" xfId="17" applyFont="1" applyBorder="1" applyAlignment="1">
      <alignment vertical="center"/>
    </xf>
    <xf numFmtId="38" fontId="11" fillId="0" borderId="0" xfId="17" applyNumberFormat="1" applyFont="1" applyAlignment="1">
      <alignment horizontal="left"/>
    </xf>
    <xf numFmtId="38" fontId="13" fillId="0" borderId="0" xfId="17" applyNumberFormat="1" applyFont="1" applyAlignment="1">
      <alignment horizontal="right"/>
    </xf>
    <xf numFmtId="4" fontId="28" fillId="0" borderId="0" xfId="2" applyNumberFormat="1" applyFont="1" applyAlignment="1">
      <alignment horizontal="right" vertical="center" wrapText="1"/>
    </xf>
    <xf numFmtId="43" fontId="13" fillId="0" borderId="0" xfId="16" applyNumberFormat="1" applyFont="1" applyAlignment="1">
      <alignment horizontal="center"/>
    </xf>
    <xf numFmtId="0" fontId="13" fillId="0" borderId="0" xfId="16" applyFont="1" applyAlignment="1">
      <alignment horizontal="left"/>
    </xf>
    <xf numFmtId="3" fontId="13" fillId="0" borderId="0" xfId="16" applyNumberFormat="1" applyFont="1" applyAlignment="1">
      <alignment horizontal="centerContinuous"/>
    </xf>
    <xf numFmtId="40" fontId="12" fillId="0" borderId="29" xfId="17" applyFont="1" applyBorder="1" applyAlignment="1">
      <alignment vertical="center"/>
    </xf>
    <xf numFmtId="175" fontId="13" fillId="0" borderId="19" xfId="17" applyNumberFormat="1" applyFont="1" applyBorder="1" applyAlignment="1">
      <alignment horizontal="center" vertical="center"/>
    </xf>
    <xf numFmtId="0" fontId="13" fillId="0" borderId="0" xfId="16" applyFont="1" applyAlignment="1">
      <alignment horizontal="left" vertical="center"/>
    </xf>
    <xf numFmtId="0" fontId="35" fillId="0" borderId="0" xfId="10" applyFont="1" applyAlignment="1">
      <alignment horizontal="center" vertical="center"/>
    </xf>
    <xf numFmtId="0" fontId="9" fillId="0" borderId="0" xfId="20"/>
    <xf numFmtId="49" fontId="9" fillId="0" borderId="0" xfId="19" applyNumberFormat="1" applyAlignment="1">
      <alignment horizontal="center"/>
    </xf>
    <xf numFmtId="176" fontId="17" fillId="0" borderId="0" xfId="19" applyNumberFormat="1" applyFont="1" applyAlignment="1">
      <alignment horizontal="left"/>
    </xf>
    <xf numFmtId="0" fontId="36" fillId="0" borderId="0" xfId="19" applyFont="1" applyAlignment="1">
      <alignment horizontal="centerContinuous" vertical="center"/>
    </xf>
    <xf numFmtId="168" fontId="36" fillId="0" borderId="0" xfId="19" applyNumberFormat="1" applyFont="1" applyAlignment="1">
      <alignment horizontal="centerContinuous" vertical="center"/>
    </xf>
    <xf numFmtId="49" fontId="11" fillId="0" borderId="6" xfId="19" applyNumberFormat="1" applyFont="1" applyBorder="1" applyAlignment="1">
      <alignment horizontal="left" vertical="center"/>
    </xf>
    <xf numFmtId="0" fontId="11" fillId="0" borderId="6" xfId="19" applyFont="1" applyBorder="1" applyAlignment="1">
      <alignment horizontal="left" vertical="center"/>
    </xf>
    <xf numFmtId="168" fontId="11" fillId="0" borderId="6" xfId="19" applyNumberFormat="1" applyFont="1" applyBorder="1" applyAlignment="1">
      <alignment vertical="center"/>
    </xf>
    <xf numFmtId="0" fontId="11" fillId="0" borderId="6" xfId="19" applyFont="1" applyBorder="1" applyAlignment="1">
      <alignment vertical="center"/>
    </xf>
    <xf numFmtId="0" fontId="10" fillId="0" borderId="7" xfId="19" applyFont="1" applyBorder="1" applyAlignment="1">
      <alignment horizontal="right" vertical="center"/>
    </xf>
    <xf numFmtId="49" fontId="11" fillId="0" borderId="0" xfId="19" applyNumberFormat="1" applyFont="1" applyAlignment="1">
      <alignment horizontal="left" vertical="center"/>
    </xf>
    <xf numFmtId="0" fontId="11" fillId="0" borderId="0" xfId="19" applyFont="1" applyAlignment="1">
      <alignment horizontal="left" vertical="center"/>
    </xf>
    <xf numFmtId="168" fontId="11" fillId="0" borderId="0" xfId="19" applyNumberFormat="1" applyFont="1" applyAlignment="1">
      <alignment vertical="center"/>
    </xf>
    <xf numFmtId="0" fontId="11" fillId="0" borderId="0" xfId="19" applyFont="1" applyAlignment="1">
      <alignment horizontal="right" vertical="center"/>
    </xf>
    <xf numFmtId="0" fontId="11" fillId="0" borderId="9" xfId="19" applyFont="1" applyBorder="1" applyAlignment="1">
      <alignment horizontal="right" vertical="center"/>
    </xf>
    <xf numFmtId="0" fontId="11" fillId="0" borderId="1" xfId="19" applyFont="1" applyBorder="1" applyAlignment="1">
      <alignment horizontal="left" vertical="center"/>
    </xf>
    <xf numFmtId="168" fontId="11" fillId="0" borderId="1" xfId="19" applyNumberFormat="1" applyFont="1" applyBorder="1" applyAlignment="1">
      <alignment vertical="center"/>
    </xf>
    <xf numFmtId="0" fontId="11" fillId="0" borderId="1" xfId="19" applyFont="1" applyBorder="1" applyAlignment="1">
      <alignment vertical="center"/>
    </xf>
    <xf numFmtId="0" fontId="11" fillId="0" borderId="11" xfId="19" applyFont="1" applyBorder="1" applyAlignment="1">
      <alignment horizontal="right" vertical="center"/>
    </xf>
    <xf numFmtId="49" fontId="17" fillId="0" borderId="0" xfId="19" applyNumberFormat="1" applyFont="1" applyAlignment="1">
      <alignment horizontal="left"/>
    </xf>
    <xf numFmtId="0" fontId="9" fillId="0" borderId="0" xfId="19"/>
    <xf numFmtId="168" fontId="9" fillId="0" borderId="0" xfId="19" applyNumberFormat="1"/>
    <xf numFmtId="0" fontId="9" fillId="0" borderId="0" xfId="19" applyAlignment="1">
      <alignment horizontal="left"/>
    </xf>
    <xf numFmtId="166" fontId="10" fillId="0" borderId="13" xfId="21" applyFont="1" applyBorder="1" applyAlignment="1">
      <alignment horizontal="center" wrapText="1"/>
    </xf>
    <xf numFmtId="3" fontId="10" fillId="0" borderId="38" xfId="20" applyNumberFormat="1" applyFont="1" applyBorder="1" applyAlignment="1">
      <alignment horizontal="center" vertical="center"/>
    </xf>
    <xf numFmtId="166" fontId="10" fillId="0" borderId="14" xfId="21" applyFont="1" applyBorder="1" applyAlignment="1">
      <alignment horizontal="center" vertical="top" wrapText="1"/>
    </xf>
    <xf numFmtId="4" fontId="10" fillId="6" borderId="14" xfId="20" applyNumberFormat="1" applyFont="1" applyFill="1" applyBorder="1" applyAlignment="1">
      <alignment horizontal="center" vertical="center"/>
    </xf>
    <xf numFmtId="4" fontId="10" fillId="0" borderId="1" xfId="20" applyNumberFormat="1" applyFont="1" applyBorder="1" applyAlignment="1">
      <alignment horizontal="center" vertical="center"/>
    </xf>
    <xf numFmtId="4" fontId="10" fillId="0" borderId="11" xfId="20" applyNumberFormat="1" applyFont="1" applyBorder="1" applyAlignment="1">
      <alignment horizontal="center" vertical="center"/>
    </xf>
    <xf numFmtId="49" fontId="13" fillId="0" borderId="28" xfId="20" applyNumberFormat="1" applyFont="1" applyBorder="1" applyAlignment="1">
      <alignment horizontal="center" vertical="center"/>
    </xf>
    <xf numFmtId="0" fontId="13" fillId="0" borderId="28" xfId="20" applyFont="1" applyBorder="1" applyAlignment="1">
      <alignment horizontal="left" vertical="center"/>
    </xf>
    <xf numFmtId="0" fontId="12" fillId="0" borderId="29" xfId="20" applyFont="1" applyBorder="1" applyAlignment="1">
      <alignment horizontal="center" vertical="center" wrapText="1"/>
    </xf>
    <xf numFmtId="177" fontId="13" fillId="6" borderId="27" xfId="22" applyNumberFormat="1" applyFont="1" applyFill="1" applyBorder="1" applyAlignment="1">
      <alignment horizontal="center" vertical="center"/>
    </xf>
    <xf numFmtId="4" fontId="13" fillId="0" borderId="27" xfId="21" applyNumberFormat="1" applyFont="1" applyBorder="1" applyAlignment="1">
      <alignment horizontal="right" vertical="center"/>
    </xf>
    <xf numFmtId="4" fontId="13" fillId="0" borderId="19" xfId="21" applyNumberFormat="1" applyFont="1" applyBorder="1" applyAlignment="1">
      <alignment horizontal="right" vertical="center"/>
    </xf>
    <xf numFmtId="0" fontId="13" fillId="0" borderId="20" xfId="20" applyFont="1" applyBorder="1" applyAlignment="1">
      <alignment horizontal="left" vertical="center"/>
    </xf>
    <xf numFmtId="4" fontId="13" fillId="0" borderId="15" xfId="20" applyNumberFormat="1" applyFont="1" applyBorder="1" applyAlignment="1">
      <alignment vertical="center" wrapText="1"/>
    </xf>
    <xf numFmtId="177" fontId="13" fillId="6" borderId="15" xfId="23" applyNumberFormat="1" applyFont="1" applyFill="1" applyBorder="1" applyAlignment="1">
      <alignment horizontal="center" vertical="center"/>
    </xf>
    <xf numFmtId="4" fontId="13" fillId="0" borderId="16" xfId="21" applyNumberFormat="1" applyFont="1" applyBorder="1" applyAlignment="1">
      <alignment vertical="center"/>
    </xf>
    <xf numFmtId="4" fontId="13" fillId="0" borderId="15" xfId="21" applyNumberFormat="1" applyFont="1" applyBorder="1" applyAlignment="1">
      <alignment vertical="center"/>
    </xf>
    <xf numFmtId="4" fontId="13" fillId="0" borderId="59" xfId="20" applyNumberFormat="1" applyFont="1" applyBorder="1" applyAlignment="1">
      <alignment vertical="center" wrapText="1"/>
    </xf>
    <xf numFmtId="177" fontId="13" fillId="6" borderId="59" xfId="23" applyNumberFormat="1" applyFont="1" applyFill="1" applyBorder="1" applyAlignment="1">
      <alignment horizontal="center" vertical="center"/>
    </xf>
    <xf numFmtId="4" fontId="13" fillId="0" borderId="64" xfId="21" applyNumberFormat="1" applyFont="1" applyBorder="1" applyAlignment="1">
      <alignment horizontal="right" vertical="center"/>
    </xf>
    <xf numFmtId="4" fontId="13" fillId="0" borderId="59" xfId="21" applyNumberFormat="1" applyFont="1" applyBorder="1" applyAlignment="1">
      <alignment vertical="center"/>
    </xf>
    <xf numFmtId="0" fontId="4" fillId="0" borderId="6" xfId="1" applyFont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vertical="center"/>
    </xf>
    <xf numFmtId="0" fontId="9" fillId="3" borderId="18" xfId="1" applyFill="1" applyBorder="1" applyAlignment="1">
      <alignment horizontal="center" vertical="center"/>
    </xf>
    <xf numFmtId="170" fontId="9" fillId="3" borderId="18" xfId="1" applyNumberFormat="1" applyFill="1" applyBorder="1" applyAlignment="1">
      <alignment horizontal="center" vertical="center"/>
    </xf>
    <xf numFmtId="178" fontId="9" fillId="3" borderId="18" xfId="1" applyNumberFormat="1" applyFill="1" applyBorder="1" applyAlignment="1">
      <alignment vertical="center"/>
    </xf>
    <xf numFmtId="178" fontId="9" fillId="3" borderId="17" xfId="1" applyNumberFormat="1" applyFill="1" applyBorder="1" applyAlignment="1">
      <alignment vertical="center"/>
    </xf>
    <xf numFmtId="0" fontId="9" fillId="0" borderId="20" xfId="1" applyBorder="1" applyAlignment="1">
      <alignment vertical="center"/>
    </xf>
    <xf numFmtId="0" fontId="9" fillId="0" borderId="22" xfId="1" applyBorder="1" applyAlignment="1">
      <alignment horizontal="center" vertical="center"/>
    </xf>
    <xf numFmtId="164" fontId="9" fillId="0" borderId="22" xfId="1" applyNumberFormat="1" applyBorder="1" applyAlignment="1">
      <alignment horizontal="center" vertical="center"/>
    </xf>
    <xf numFmtId="178" fontId="9" fillId="0" borderId="22" xfId="1" applyNumberFormat="1" applyBorder="1" applyAlignment="1">
      <alignment vertical="center"/>
    </xf>
    <xf numFmtId="178" fontId="9" fillId="0" borderId="21" xfId="1" applyNumberFormat="1" applyBorder="1" applyAlignment="1">
      <alignment vertical="center"/>
    </xf>
    <xf numFmtId="164" fontId="9" fillId="0" borderId="22" xfId="1" applyNumberFormat="1" applyBorder="1" applyAlignment="1">
      <alignment horizontal="right" vertical="center"/>
    </xf>
    <xf numFmtId="0" fontId="0" fillId="0" borderId="20" xfId="6" applyFont="1" applyBorder="1" applyAlignment="1">
      <alignment horizontal="left" vertical="center"/>
    </xf>
    <xf numFmtId="0" fontId="0" fillId="0" borderId="22" xfId="6" applyFont="1" applyBorder="1" applyAlignment="1">
      <alignment horizontal="left" vertical="center"/>
    </xf>
    <xf numFmtId="0" fontId="0" fillId="0" borderId="22" xfId="6" applyFont="1" applyBorder="1" applyAlignment="1">
      <alignment horizontal="center" vertical="center"/>
    </xf>
    <xf numFmtId="164" fontId="9" fillId="0" borderId="22" xfId="1" quotePrefix="1" applyNumberFormat="1" applyBorder="1" applyAlignment="1">
      <alignment horizontal="center" vertical="center"/>
    </xf>
    <xf numFmtId="179" fontId="9" fillId="0" borderId="22" xfId="1" quotePrefix="1" applyNumberFormat="1" applyBorder="1" applyAlignment="1">
      <alignment horizontal="center" vertical="center"/>
    </xf>
    <xf numFmtId="178" fontId="9" fillId="0" borderId="21" xfId="1" applyNumberFormat="1" applyBorder="1" applyAlignment="1">
      <alignment horizontal="left" vertical="center"/>
    </xf>
    <xf numFmtId="179" fontId="9" fillId="0" borderId="22" xfId="1" applyNumberFormat="1" applyBorder="1" applyAlignment="1">
      <alignment horizontal="center" vertical="center"/>
    </xf>
    <xf numFmtId="178" fontId="9" fillId="0" borderId="22" xfId="1" applyNumberFormat="1" applyBorder="1" applyAlignment="1">
      <alignment horizontal="center" vertical="center"/>
    </xf>
    <xf numFmtId="178" fontId="9" fillId="0" borderId="22" xfId="1" applyNumberFormat="1" applyBorder="1" applyAlignment="1">
      <alignment horizontal="left" vertical="center"/>
    </xf>
    <xf numFmtId="0" fontId="0" fillId="0" borderId="62" xfId="6" applyFont="1" applyBorder="1" applyAlignment="1">
      <alignment horizontal="left" vertical="center"/>
    </xf>
    <xf numFmtId="0" fontId="0" fillId="0" borderId="63" xfId="6" applyFont="1" applyBorder="1" applyAlignment="1">
      <alignment horizontal="left" vertical="center"/>
    </xf>
    <xf numFmtId="0" fontId="9" fillId="0" borderId="63" xfId="1" applyBorder="1" applyAlignment="1">
      <alignment horizontal="center" vertical="center"/>
    </xf>
    <xf numFmtId="164" fontId="9" fillId="0" borderId="63" xfId="1" applyNumberFormat="1" applyBorder="1" applyAlignment="1">
      <alignment horizontal="center" vertical="center"/>
    </xf>
    <xf numFmtId="178" fontId="9" fillId="0" borderId="63" xfId="1" applyNumberFormat="1" applyBorder="1" applyAlignment="1">
      <alignment vertical="center"/>
    </xf>
    <xf numFmtId="178" fontId="9" fillId="0" borderId="64" xfId="1" applyNumberFormat="1" applyBorder="1" applyAlignment="1">
      <alignment vertical="center"/>
    </xf>
    <xf numFmtId="0" fontId="9" fillId="0" borderId="2" xfId="1" applyBorder="1" applyAlignment="1">
      <alignment horizontal="center" vertical="center"/>
    </xf>
    <xf numFmtId="0" fontId="0" fillId="0" borderId="2" xfId="6" applyFont="1" applyBorder="1" applyAlignment="1">
      <alignment horizontal="left" vertical="center"/>
    </xf>
    <xf numFmtId="164" fontId="9" fillId="0" borderId="2" xfId="1" applyNumberFormat="1" applyBorder="1" applyAlignment="1">
      <alignment horizontal="center" vertical="center"/>
    </xf>
    <xf numFmtId="178" fontId="9" fillId="0" borderId="2" xfId="1" applyNumberFormat="1" applyBorder="1" applyAlignment="1">
      <alignment vertical="center"/>
    </xf>
    <xf numFmtId="0" fontId="9" fillId="0" borderId="62" xfId="1" applyBorder="1" applyAlignment="1">
      <alignment vertical="center"/>
    </xf>
    <xf numFmtId="0" fontId="9" fillId="0" borderId="63" xfId="1" applyBorder="1" applyAlignment="1">
      <alignment vertical="center"/>
    </xf>
    <xf numFmtId="16" fontId="9" fillId="0" borderId="0" xfId="1" applyNumberFormat="1"/>
    <xf numFmtId="0" fontId="9" fillId="0" borderId="2" xfId="1" applyBorder="1" applyAlignment="1">
      <alignment vertical="center"/>
    </xf>
    <xf numFmtId="0" fontId="17" fillId="0" borderId="20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179" fontId="17" fillId="0" borderId="22" xfId="1" applyNumberFormat="1" applyFont="1" applyBorder="1" applyAlignment="1">
      <alignment horizontal="center" vertical="center"/>
    </xf>
    <xf numFmtId="1" fontId="17" fillId="0" borderId="22" xfId="1" applyNumberFormat="1" applyFont="1" applyBorder="1" applyAlignment="1">
      <alignment horizontal="center" vertical="center"/>
    </xf>
    <xf numFmtId="164" fontId="17" fillId="0" borderId="22" xfId="1" applyNumberFormat="1" applyFont="1" applyBorder="1" applyAlignment="1">
      <alignment horizontal="left" vertical="center"/>
    </xf>
    <xf numFmtId="179" fontId="17" fillId="0" borderId="22" xfId="6" applyNumberFormat="1" applyFont="1" applyBorder="1" applyAlignment="1">
      <alignment horizontal="center" vertical="center"/>
    </xf>
    <xf numFmtId="179" fontId="17" fillId="0" borderId="22" xfId="1" applyNumberFormat="1" applyFont="1" applyBorder="1" applyAlignment="1">
      <alignment horizontal="right" vertical="center"/>
    </xf>
    <xf numFmtId="164" fontId="17" fillId="0" borderId="21" xfId="1" applyNumberFormat="1" applyFont="1" applyBorder="1" applyAlignment="1">
      <alignment horizontal="left" vertical="center"/>
    </xf>
    <xf numFmtId="179" fontId="17" fillId="0" borderId="22" xfId="6" applyNumberFormat="1" applyFont="1" applyBorder="1" applyAlignment="1">
      <alignment horizontal="left" vertical="center"/>
    </xf>
    <xf numFmtId="0" fontId="17" fillId="0" borderId="62" xfId="1" applyFont="1" applyBorder="1" applyAlignment="1">
      <alignment horizontal="center" vertical="center"/>
    </xf>
    <xf numFmtId="179" fontId="17" fillId="0" borderId="63" xfId="6" applyNumberFormat="1" applyFont="1" applyBorder="1" applyAlignment="1">
      <alignment horizontal="center" vertical="center"/>
    </xf>
    <xf numFmtId="164" fontId="17" fillId="0" borderId="63" xfId="1" applyNumberFormat="1" applyFont="1" applyBorder="1" applyAlignment="1">
      <alignment horizontal="left" vertical="center"/>
    </xf>
    <xf numFmtId="0" fontId="17" fillId="0" borderId="63" xfId="1" applyFont="1" applyBorder="1" applyAlignment="1">
      <alignment horizontal="center" vertical="center"/>
    </xf>
    <xf numFmtId="178" fontId="9" fillId="0" borderId="63" xfId="1" applyNumberFormat="1" applyBorder="1" applyAlignment="1">
      <alignment horizontal="left" vertical="center"/>
    </xf>
    <xf numFmtId="0" fontId="17" fillId="0" borderId="1" xfId="1" applyFont="1" applyBorder="1" applyAlignment="1">
      <alignment horizontal="center" vertical="center"/>
    </xf>
    <xf numFmtId="179" fontId="17" fillId="0" borderId="1" xfId="6" applyNumberFormat="1" applyFont="1" applyBorder="1" applyAlignment="1">
      <alignment horizontal="center" vertical="center"/>
    </xf>
    <xf numFmtId="164" fontId="17" fillId="0" borderId="1" xfId="1" applyNumberFormat="1" applyFont="1" applyBorder="1" applyAlignment="1">
      <alignment horizontal="left" vertical="center"/>
    </xf>
    <xf numFmtId="178" fontId="9" fillId="0" borderId="1" xfId="1" applyNumberFormat="1" applyBorder="1" applyAlignment="1">
      <alignment horizontal="left" vertical="center"/>
    </xf>
    <xf numFmtId="178" fontId="9" fillId="0" borderId="1" xfId="1" applyNumberFormat="1" applyBorder="1" applyAlignment="1">
      <alignment vertical="center"/>
    </xf>
    <xf numFmtId="0" fontId="37" fillId="0" borderId="62" xfId="1" applyFont="1" applyBorder="1" applyAlignment="1">
      <alignment vertical="center"/>
    </xf>
    <xf numFmtId="2" fontId="17" fillId="0" borderId="63" xfId="1" applyNumberFormat="1" applyFont="1" applyBorder="1" applyAlignment="1">
      <alignment horizontal="left" vertical="center"/>
    </xf>
    <xf numFmtId="170" fontId="17" fillId="0" borderId="63" xfId="1" applyNumberFormat="1" applyFont="1" applyBorder="1" applyAlignment="1">
      <alignment horizontal="left" vertical="center"/>
    </xf>
    <xf numFmtId="170" fontId="17" fillId="0" borderId="64" xfId="1" applyNumberFormat="1" applyFont="1" applyBorder="1" applyAlignment="1">
      <alignment horizontal="left" vertical="center"/>
    </xf>
    <xf numFmtId="178" fontId="17" fillId="0" borderId="63" xfId="1" applyNumberFormat="1" applyFont="1" applyBorder="1" applyAlignment="1">
      <alignment vertical="center"/>
    </xf>
    <xf numFmtId="0" fontId="10" fillId="3" borderId="16" xfId="1" applyFont="1" applyFill="1" applyBorder="1" applyAlignment="1">
      <alignment horizontal="center" vertical="center"/>
    </xf>
    <xf numFmtId="0" fontId="10" fillId="3" borderId="18" xfId="1" applyFont="1" applyFill="1" applyBorder="1" applyAlignment="1">
      <alignment vertical="center"/>
    </xf>
    <xf numFmtId="0" fontId="11" fillId="3" borderId="18" xfId="1" applyFont="1" applyFill="1" applyBorder="1" applyAlignment="1">
      <alignment horizontal="center" vertical="center"/>
    </xf>
    <xf numFmtId="170" fontId="11" fillId="3" borderId="18" xfId="1" applyNumberFormat="1" applyFont="1" applyFill="1" applyBorder="1" applyAlignment="1">
      <alignment horizontal="center" vertical="center"/>
    </xf>
    <xf numFmtId="178" fontId="11" fillId="3" borderId="18" xfId="1" applyNumberFormat="1" applyFont="1" applyFill="1" applyBorder="1" applyAlignment="1">
      <alignment vertical="center"/>
    </xf>
    <xf numFmtId="178" fontId="11" fillId="3" borderId="17" xfId="1" applyNumberFormat="1" applyFont="1" applyFill="1" applyBorder="1" applyAlignment="1">
      <alignment vertical="center"/>
    </xf>
    <xf numFmtId="178" fontId="10" fillId="0" borderId="66" xfId="1" applyNumberFormat="1" applyFont="1" applyBorder="1" applyAlignment="1">
      <alignment horizontal="center" vertical="center"/>
    </xf>
    <xf numFmtId="178" fontId="10" fillId="0" borderId="21" xfId="1" applyNumberFormat="1" applyFont="1" applyBorder="1" applyAlignment="1">
      <alignment horizontal="center" vertical="center"/>
    </xf>
    <xf numFmtId="0" fontId="11" fillId="0" borderId="20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11" fillId="0" borderId="66" xfId="1" applyFont="1" applyBorder="1" applyAlignment="1">
      <alignment horizontal="center" vertical="center"/>
    </xf>
    <xf numFmtId="4" fontId="11" fillId="0" borderId="66" xfId="1" applyNumberFormat="1" applyFont="1" applyBorder="1" applyAlignment="1">
      <alignment horizontal="center" vertical="center"/>
    </xf>
    <xf numFmtId="178" fontId="11" fillId="0" borderId="21" xfId="1" applyNumberFormat="1" applyFont="1" applyBorder="1" applyAlignment="1">
      <alignment horizontal="center" vertical="center"/>
    </xf>
    <xf numFmtId="4" fontId="10" fillId="0" borderId="69" xfId="1" applyNumberFormat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178" fontId="10" fillId="0" borderId="9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1" fillId="0" borderId="2" xfId="1" applyFont="1" applyBorder="1" applyAlignment="1">
      <alignment horizontal="left" vertical="center"/>
    </xf>
    <xf numFmtId="4" fontId="11" fillId="0" borderId="2" xfId="1" applyNumberFormat="1" applyFont="1" applyBorder="1" applyAlignment="1">
      <alignment horizontal="center" vertical="center"/>
    </xf>
    <xf numFmtId="178" fontId="11" fillId="0" borderId="2" xfId="1" applyNumberFormat="1" applyFont="1" applyBorder="1" applyAlignment="1">
      <alignment horizontal="center" vertical="center"/>
    </xf>
    <xf numFmtId="178" fontId="10" fillId="3" borderId="71" xfId="1" applyNumberFormat="1" applyFont="1" applyFill="1" applyBorder="1" applyAlignment="1">
      <alignment horizontal="center" vertical="center"/>
    </xf>
    <xf numFmtId="178" fontId="10" fillId="3" borderId="72" xfId="1" applyNumberFormat="1" applyFont="1" applyFill="1" applyBorder="1" applyAlignment="1">
      <alignment horizontal="center" vertical="center"/>
    </xf>
    <xf numFmtId="0" fontId="11" fillId="0" borderId="73" xfId="1" applyFont="1" applyBorder="1" applyAlignment="1">
      <alignment vertical="center"/>
    </xf>
    <xf numFmtId="4" fontId="11" fillId="0" borderId="66" xfId="1" quotePrefix="1" applyNumberFormat="1" applyFont="1" applyBorder="1" applyAlignment="1">
      <alignment horizontal="center" vertical="center"/>
    </xf>
    <xf numFmtId="0" fontId="11" fillId="0" borderId="20" xfId="6" applyFont="1" applyBorder="1" applyAlignment="1">
      <alignment horizontal="left" vertical="center"/>
    </xf>
    <xf numFmtId="0" fontId="11" fillId="0" borderId="22" xfId="6" applyFont="1" applyBorder="1" applyAlignment="1">
      <alignment horizontal="left" vertical="center"/>
    </xf>
    <xf numFmtId="0" fontId="11" fillId="0" borderId="73" xfId="6" applyFont="1" applyBorder="1" applyAlignment="1">
      <alignment horizontal="left" vertical="center"/>
    </xf>
    <xf numFmtId="0" fontId="11" fillId="0" borderId="74" xfId="6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2" xfId="6" applyFont="1" applyBorder="1" applyAlignment="1">
      <alignment horizontal="left" vertical="center"/>
    </xf>
    <xf numFmtId="164" fontId="11" fillId="0" borderId="2" xfId="1" applyNumberFormat="1" applyFont="1" applyBorder="1" applyAlignment="1">
      <alignment horizontal="center" vertical="center"/>
    </xf>
    <xf numFmtId="178" fontId="11" fillId="0" borderId="2" xfId="1" applyNumberFormat="1" applyFont="1" applyBorder="1" applyAlignment="1">
      <alignment vertical="center"/>
    </xf>
    <xf numFmtId="0" fontId="10" fillId="0" borderId="22" xfId="1" applyFont="1" applyBorder="1" applyAlignment="1">
      <alignment horizontal="center" vertical="center"/>
    </xf>
    <xf numFmtId="178" fontId="10" fillId="0" borderId="22" xfId="1" applyNumberFormat="1" applyFont="1" applyBorder="1" applyAlignment="1">
      <alignment horizontal="center" vertical="center"/>
    </xf>
    <xf numFmtId="164" fontId="11" fillId="0" borderId="22" xfId="1" applyNumberFormat="1" applyFont="1" applyBorder="1" applyAlignment="1">
      <alignment horizontal="center" vertical="center"/>
    </xf>
    <xf numFmtId="0" fontId="10" fillId="0" borderId="66" xfId="1" applyFont="1" applyBorder="1" applyAlignment="1">
      <alignment horizontal="center" vertical="center"/>
    </xf>
    <xf numFmtId="178" fontId="10" fillId="0" borderId="75" xfId="1" applyNumberFormat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4" fontId="11" fillId="0" borderId="22" xfId="1" applyNumberFormat="1" applyFont="1" applyBorder="1" applyAlignment="1">
      <alignment horizontal="center" vertical="center"/>
    </xf>
    <xf numFmtId="4" fontId="11" fillId="0" borderId="75" xfId="1" applyNumberFormat="1" applyFont="1" applyBorder="1" applyAlignment="1">
      <alignment horizontal="center" vertical="center"/>
    </xf>
    <xf numFmtId="164" fontId="10" fillId="0" borderId="22" xfId="1" applyNumberFormat="1" applyFont="1" applyBorder="1" applyAlignment="1">
      <alignment horizontal="left" vertical="center"/>
    </xf>
    <xf numFmtId="0" fontId="11" fillId="0" borderId="24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4" fontId="11" fillId="0" borderId="26" xfId="6" applyNumberFormat="1" applyFont="1" applyBorder="1" applyAlignment="1">
      <alignment horizontal="center" vertical="center"/>
    </xf>
    <xf numFmtId="164" fontId="11" fillId="0" borderId="26" xfId="1" quotePrefix="1" applyNumberFormat="1" applyFont="1" applyBorder="1" applyAlignment="1">
      <alignment horizontal="center" vertical="center"/>
    </xf>
    <xf numFmtId="4" fontId="11" fillId="0" borderId="76" xfId="6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179" fontId="10" fillId="0" borderId="6" xfId="6" applyNumberFormat="1" applyFont="1" applyBorder="1" applyAlignment="1">
      <alignment horizontal="center" vertical="center"/>
    </xf>
    <xf numFmtId="164" fontId="10" fillId="0" borderId="6" xfId="1" applyNumberFormat="1" applyFont="1" applyBorder="1" applyAlignment="1">
      <alignment horizontal="left" vertical="center"/>
    </xf>
    <xf numFmtId="178" fontId="11" fillId="0" borderId="6" xfId="1" applyNumberFormat="1" applyFont="1" applyBorder="1" applyAlignment="1">
      <alignment horizontal="left" vertical="center"/>
    </xf>
    <xf numFmtId="178" fontId="11" fillId="0" borderId="6" xfId="1" applyNumberFormat="1" applyFont="1" applyBorder="1" applyAlignment="1">
      <alignment vertical="center"/>
    </xf>
    <xf numFmtId="0" fontId="10" fillId="3" borderId="28" xfId="1" applyFont="1" applyFill="1" applyBorder="1" applyAlignment="1">
      <alignment horizontal="center" vertical="center"/>
    </xf>
    <xf numFmtId="0" fontId="10" fillId="3" borderId="30" xfId="1" applyFont="1" applyFill="1" applyBorder="1" applyAlignment="1">
      <alignment vertical="center"/>
    </xf>
    <xf numFmtId="0" fontId="11" fillId="3" borderId="30" xfId="1" applyFont="1" applyFill="1" applyBorder="1" applyAlignment="1">
      <alignment horizontal="center" vertical="center"/>
    </xf>
    <xf numFmtId="170" fontId="10" fillId="3" borderId="30" xfId="1" applyNumberFormat="1" applyFont="1" applyFill="1" applyBorder="1" applyAlignment="1">
      <alignment horizontal="left" vertical="center"/>
    </xf>
    <xf numFmtId="178" fontId="11" fillId="3" borderId="30" xfId="1" applyNumberFormat="1" applyFont="1" applyFill="1" applyBorder="1" applyAlignment="1">
      <alignment vertical="center"/>
    </xf>
    <xf numFmtId="178" fontId="11" fillId="3" borderId="29" xfId="1" applyNumberFormat="1" applyFont="1" applyFill="1" applyBorder="1" applyAlignment="1">
      <alignment vertical="center"/>
    </xf>
    <xf numFmtId="0" fontId="10" fillId="0" borderId="65" xfId="1" applyFont="1" applyBorder="1" applyAlignment="1">
      <alignment horizontal="center" vertical="center"/>
    </xf>
    <xf numFmtId="164" fontId="10" fillId="0" borderId="22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9" fontId="11" fillId="0" borderId="22" xfId="1" applyNumberFormat="1" applyFont="1" applyBorder="1" applyAlignment="1">
      <alignment horizontal="center" vertical="center"/>
    </xf>
    <xf numFmtId="177" fontId="11" fillId="0" borderId="66" xfId="1" applyNumberFormat="1" applyFont="1" applyBorder="1" applyAlignment="1">
      <alignment horizontal="center" vertical="center"/>
    </xf>
    <xf numFmtId="4" fontId="11" fillId="0" borderId="0" xfId="1" applyNumberFormat="1" applyFont="1" applyAlignment="1">
      <alignment horizontal="right" vertical="center"/>
    </xf>
    <xf numFmtId="4" fontId="11" fillId="0" borderId="0" xfId="1" applyNumberFormat="1" applyFont="1" applyAlignment="1">
      <alignment horizontal="center" vertical="center"/>
    </xf>
    <xf numFmtId="0" fontId="10" fillId="0" borderId="62" xfId="1" applyFont="1" applyBorder="1" applyAlignment="1">
      <alignment vertical="center"/>
    </xf>
    <xf numFmtId="0" fontId="11" fillId="0" borderId="63" xfId="6" applyFont="1" applyBorder="1" applyAlignment="1">
      <alignment horizontal="left" vertical="center"/>
    </xf>
    <xf numFmtId="0" fontId="10" fillId="0" borderId="68" xfId="1" applyFont="1" applyBorder="1" applyAlignment="1">
      <alignment horizontal="center" vertical="center"/>
    </xf>
    <xf numFmtId="4" fontId="10" fillId="0" borderId="68" xfId="1" applyNumberFormat="1" applyFont="1" applyBorder="1" applyAlignment="1">
      <alignment horizontal="center" vertical="center"/>
    </xf>
    <xf numFmtId="9" fontId="11" fillId="0" borderId="68" xfId="1" applyNumberFormat="1" applyFont="1" applyBorder="1" applyAlignment="1">
      <alignment horizontal="center" vertical="center"/>
    </xf>
    <xf numFmtId="4" fontId="10" fillId="0" borderId="77" xfId="1" applyNumberFormat="1" applyFont="1" applyBorder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1" fillId="0" borderId="0" xfId="6" applyFont="1" applyAlignment="1">
      <alignment horizontal="left" vertical="center"/>
    </xf>
    <xf numFmtId="0" fontId="10" fillId="0" borderId="0" xfId="1" applyFont="1" applyAlignment="1">
      <alignment vertical="center"/>
    </xf>
    <xf numFmtId="170" fontId="11" fillId="0" borderId="0" xfId="1" applyNumberFormat="1" applyFont="1" applyAlignment="1">
      <alignment horizontal="center" vertical="center"/>
    </xf>
    <xf numFmtId="178" fontId="11" fillId="0" borderId="0" xfId="1" applyNumberFormat="1" applyFont="1" applyAlignment="1">
      <alignment vertical="center"/>
    </xf>
    <xf numFmtId="0" fontId="11" fillId="3" borderId="18" xfId="6" applyFont="1" applyFill="1" applyBorder="1" applyAlignment="1">
      <alignment horizontal="left" vertical="center"/>
    </xf>
    <xf numFmtId="0" fontId="10" fillId="3" borderId="78" xfId="1" applyFont="1" applyFill="1" applyBorder="1" applyAlignment="1">
      <alignment vertical="center"/>
    </xf>
    <xf numFmtId="0" fontId="11" fillId="0" borderId="20" xfId="6" applyFont="1" applyBorder="1" applyAlignment="1">
      <alignment horizontal="center" vertical="center"/>
    </xf>
    <xf numFmtId="10" fontId="11" fillId="0" borderId="22" xfId="6" applyNumberFormat="1" applyFont="1" applyBorder="1" applyAlignment="1">
      <alignment horizontal="left" vertical="center"/>
    </xf>
    <xf numFmtId="0" fontId="10" fillId="0" borderId="22" xfId="1" applyFont="1" applyBorder="1" applyAlignment="1">
      <alignment vertical="center"/>
    </xf>
    <xf numFmtId="170" fontId="11" fillId="0" borderId="22" xfId="1" applyNumberFormat="1" applyFont="1" applyBorder="1" applyAlignment="1">
      <alignment horizontal="center" vertical="center"/>
    </xf>
    <xf numFmtId="178" fontId="10" fillId="0" borderId="65" xfId="1" applyNumberFormat="1" applyFont="1" applyBorder="1" applyAlignment="1">
      <alignment horizontal="right" vertical="center"/>
    </xf>
    <xf numFmtId="180" fontId="10" fillId="0" borderId="21" xfId="1" applyNumberFormat="1" applyFont="1" applyBorder="1" applyAlignment="1">
      <alignment horizontal="left" vertical="center"/>
    </xf>
    <xf numFmtId="0" fontId="10" fillId="0" borderId="62" xfId="6" applyFont="1" applyBorder="1" applyAlignment="1">
      <alignment horizontal="center" vertical="center"/>
    </xf>
    <xf numFmtId="4" fontId="10" fillId="0" borderId="74" xfId="6" applyNumberFormat="1" applyFont="1" applyBorder="1" applyAlignment="1">
      <alignment horizontal="left" vertical="center"/>
    </xf>
    <xf numFmtId="4" fontId="10" fillId="0" borderId="63" xfId="6" applyNumberFormat="1" applyFont="1" applyBorder="1" applyAlignment="1">
      <alignment horizontal="right" vertical="center"/>
    </xf>
    <xf numFmtId="2" fontId="10" fillId="0" borderId="63" xfId="1" applyNumberFormat="1" applyFont="1" applyBorder="1" applyAlignment="1">
      <alignment horizontal="left" vertical="center"/>
    </xf>
    <xf numFmtId="0" fontId="10" fillId="0" borderId="67" xfId="1" applyFont="1" applyBorder="1" applyAlignment="1">
      <alignment horizontal="right" vertical="center"/>
    </xf>
    <xf numFmtId="168" fontId="10" fillId="0" borderId="63" xfId="1" applyNumberFormat="1" applyFont="1" applyBorder="1" applyAlignment="1">
      <alignment horizontal="left" vertical="center"/>
    </xf>
    <xf numFmtId="178" fontId="10" fillId="3" borderId="67" xfId="1" applyNumberFormat="1" applyFont="1" applyFill="1" applyBorder="1" applyAlignment="1">
      <alignment horizontal="right" vertical="center"/>
    </xf>
    <xf numFmtId="180" fontId="10" fillId="3" borderId="64" xfId="1" applyNumberFormat="1" applyFont="1" applyFill="1" applyBorder="1" applyAlignment="1">
      <alignment horizontal="center" vertical="center"/>
    </xf>
    <xf numFmtId="4" fontId="11" fillId="0" borderId="22" xfId="1" quotePrefix="1" applyNumberFormat="1" applyFont="1" applyBorder="1" applyAlignment="1">
      <alignment horizontal="center" vertical="center"/>
    </xf>
    <xf numFmtId="178" fontId="11" fillId="0" borderId="21" xfId="1" applyNumberFormat="1" applyFont="1" applyBorder="1" applyAlignment="1">
      <alignment vertical="center"/>
    </xf>
    <xf numFmtId="0" fontId="11" fillId="0" borderId="22" xfId="1" quotePrefix="1" applyFont="1" applyBorder="1" applyAlignment="1">
      <alignment horizontal="center" vertical="center"/>
    </xf>
    <xf numFmtId="0" fontId="11" fillId="0" borderId="62" xfId="6" applyFont="1" applyBorder="1" applyAlignment="1">
      <alignment horizontal="left" vertical="center"/>
    </xf>
    <xf numFmtId="10" fontId="11" fillId="0" borderId="63" xfId="6" applyNumberFormat="1" applyFont="1" applyBorder="1" applyAlignment="1">
      <alignment horizontal="center" vertical="center"/>
    </xf>
    <xf numFmtId="0" fontId="10" fillId="0" borderId="63" xfId="1" applyFont="1" applyBorder="1" applyAlignment="1">
      <alignment vertical="center"/>
    </xf>
    <xf numFmtId="0" fontId="11" fillId="0" borderId="63" xfId="1" applyFont="1" applyBorder="1" applyAlignment="1">
      <alignment horizontal="center" vertical="center"/>
    </xf>
    <xf numFmtId="170" fontId="11" fillId="0" borderId="63" xfId="1" applyNumberFormat="1" applyFont="1" applyBorder="1" applyAlignment="1">
      <alignment horizontal="center" vertical="center"/>
    </xf>
    <xf numFmtId="178" fontId="11" fillId="0" borderId="63" xfId="1" applyNumberFormat="1" applyFont="1" applyBorder="1" applyAlignment="1">
      <alignment vertical="center"/>
    </xf>
    <xf numFmtId="178" fontId="11" fillId="0" borderId="64" xfId="1" applyNumberFormat="1" applyFont="1" applyBorder="1" applyAlignment="1">
      <alignment vertical="center"/>
    </xf>
    <xf numFmtId="10" fontId="11" fillId="0" borderId="2" xfId="6" applyNumberFormat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170" fontId="11" fillId="0" borderId="2" xfId="1" applyNumberFormat="1" applyFont="1" applyBorder="1" applyAlignment="1">
      <alignment horizontal="center" vertical="center"/>
    </xf>
    <xf numFmtId="4" fontId="10" fillId="0" borderId="63" xfId="6" applyNumberFormat="1" applyFont="1" applyBorder="1" applyAlignment="1">
      <alignment horizontal="left" vertical="center"/>
    </xf>
    <xf numFmtId="0" fontId="10" fillId="0" borderId="63" xfId="1" applyFont="1" applyBorder="1" applyAlignment="1">
      <alignment horizontal="right" vertical="center"/>
    </xf>
    <xf numFmtId="168" fontId="10" fillId="0" borderId="74" xfId="1" applyNumberFormat="1" applyFont="1" applyBorder="1" applyAlignment="1">
      <alignment horizontal="left" vertical="center"/>
    </xf>
    <xf numFmtId="0" fontId="11" fillId="0" borderId="6" xfId="6" applyFont="1" applyBorder="1" applyAlignment="1">
      <alignment horizontal="left" vertical="center"/>
    </xf>
    <xf numFmtId="10" fontId="11" fillId="0" borderId="6" xfId="6" applyNumberFormat="1" applyFont="1" applyBorder="1" applyAlignment="1">
      <alignment horizontal="center" vertical="center"/>
    </xf>
    <xf numFmtId="0" fontId="10" fillId="0" borderId="6" xfId="1" applyFont="1" applyBorder="1" applyAlignment="1">
      <alignment vertical="center"/>
    </xf>
    <xf numFmtId="0" fontId="11" fillId="0" borderId="6" xfId="1" applyFont="1" applyBorder="1" applyAlignment="1">
      <alignment horizontal="center" vertical="center"/>
    </xf>
    <xf numFmtId="170" fontId="11" fillId="0" borderId="6" xfId="1" applyNumberFormat="1" applyFont="1" applyBorder="1" applyAlignment="1">
      <alignment horizontal="center" vertical="center"/>
    </xf>
    <xf numFmtId="0" fontId="10" fillId="3" borderId="71" xfId="1" applyFont="1" applyFill="1" applyBorder="1" applyAlignment="1">
      <alignment vertical="center"/>
    </xf>
    <xf numFmtId="0" fontId="11" fillId="3" borderId="71" xfId="1" applyFont="1" applyFill="1" applyBorder="1" applyAlignment="1">
      <alignment horizontal="center" vertical="center"/>
    </xf>
    <xf numFmtId="170" fontId="11" fillId="3" borderId="78" xfId="1" applyNumberFormat="1" applyFont="1" applyFill="1" applyBorder="1" applyAlignment="1">
      <alignment horizontal="center" vertical="center"/>
    </xf>
    <xf numFmtId="178" fontId="11" fillId="0" borderId="22" xfId="1" applyNumberFormat="1" applyFont="1" applyBorder="1" applyAlignment="1">
      <alignment vertical="center"/>
    </xf>
    <xf numFmtId="0" fontId="10" fillId="3" borderId="62" xfId="6" applyFont="1" applyFill="1" applyBorder="1" applyAlignment="1">
      <alignment horizontal="center" vertical="center"/>
    </xf>
    <xf numFmtId="0" fontId="10" fillId="3" borderId="63" xfId="1" applyFont="1" applyFill="1" applyBorder="1" applyAlignment="1">
      <alignment vertical="center"/>
    </xf>
    <xf numFmtId="0" fontId="10" fillId="3" borderId="67" xfId="1" applyFont="1" applyFill="1" applyBorder="1" applyAlignment="1">
      <alignment horizontal="center" vertical="center"/>
    </xf>
    <xf numFmtId="10" fontId="10" fillId="3" borderId="63" xfId="1" applyNumberFormat="1" applyFont="1" applyFill="1" applyBorder="1" applyAlignment="1">
      <alignment horizontal="center" vertical="center"/>
    </xf>
    <xf numFmtId="178" fontId="10" fillId="3" borderId="67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180" fontId="9" fillId="0" borderId="0" xfId="1" applyNumberFormat="1"/>
    <xf numFmtId="0" fontId="9" fillId="0" borderId="0" xfId="1" applyAlignment="1">
      <alignment horizontal="left" vertical="center"/>
    </xf>
    <xf numFmtId="0" fontId="17" fillId="0" borderId="0" xfId="1" applyFont="1" applyAlignment="1">
      <alignment horizontal="left" vertical="center"/>
    </xf>
    <xf numFmtId="4" fontId="13" fillId="0" borderId="15" xfId="21" applyNumberFormat="1" applyFont="1" applyFill="1" applyBorder="1" applyAlignment="1">
      <alignment vertical="center" wrapText="1"/>
    </xf>
    <xf numFmtId="4" fontId="13" fillId="0" borderId="23" xfId="21" applyNumberFormat="1" applyFont="1" applyFill="1" applyBorder="1" applyAlignment="1">
      <alignment vertical="center" wrapText="1"/>
    </xf>
    <xf numFmtId="180" fontId="17" fillId="0" borderId="63" xfId="1" applyNumberFormat="1" applyFont="1" applyBorder="1" applyAlignment="1">
      <alignment horizontal="left" vertical="center"/>
    </xf>
    <xf numFmtId="180" fontId="10" fillId="3" borderId="63" xfId="6" applyNumberFormat="1" applyFont="1" applyFill="1" applyBorder="1" applyAlignment="1">
      <alignment vertical="center"/>
    </xf>
    <xf numFmtId="173" fontId="13" fillId="0" borderId="19" xfId="17" applyNumberFormat="1" applyFont="1" applyFill="1" applyBorder="1" applyAlignment="1">
      <alignment horizontal="center" vertical="center"/>
    </xf>
    <xf numFmtId="0" fontId="12" fillId="0" borderId="19" xfId="9" applyFont="1" applyBorder="1" applyAlignment="1">
      <alignment horizontal="center" vertical="center"/>
    </xf>
    <xf numFmtId="0" fontId="12" fillId="0" borderId="21" xfId="2" applyFont="1" applyBorder="1" applyAlignment="1">
      <alignment horizontal="left" vertical="center"/>
    </xf>
    <xf numFmtId="173" fontId="13" fillId="0" borderId="21" xfId="17" applyNumberFormat="1" applyFont="1" applyFill="1" applyBorder="1" applyAlignment="1">
      <alignment horizontal="center" vertical="center"/>
    </xf>
    <xf numFmtId="172" fontId="13" fillId="0" borderId="19" xfId="17" applyNumberFormat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4" fontId="10" fillId="0" borderId="4" xfId="1" applyNumberFormat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1" fillId="0" borderId="19" xfId="1" applyFont="1" applyBorder="1" applyAlignment="1">
      <alignment vertical="center"/>
    </xf>
    <xf numFmtId="0" fontId="10" fillId="0" borderId="20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49" fontId="11" fillId="0" borderId="19" xfId="6" applyNumberFormat="1" applyFont="1" applyBorder="1" applyAlignment="1">
      <alignment horizontal="center" vertical="center"/>
    </xf>
    <xf numFmtId="0" fontId="11" fillId="0" borderId="19" xfId="6" applyFont="1" applyBorder="1" applyAlignment="1">
      <alignment horizontal="center" vertical="center"/>
    </xf>
    <xf numFmtId="4" fontId="11" fillId="0" borderId="19" xfId="1" applyNumberFormat="1" applyFont="1" applyBorder="1" applyAlignment="1">
      <alignment horizontal="center" vertical="center"/>
    </xf>
    <xf numFmtId="4" fontId="11" fillId="0" borderId="19" xfId="1" quotePrefix="1" applyNumberFormat="1" applyFont="1" applyBorder="1" applyAlignment="1">
      <alignment horizontal="center" vertical="center"/>
    </xf>
    <xf numFmtId="0" fontId="10" fillId="3" borderId="31" xfId="1" applyFont="1" applyFill="1" applyBorder="1" applyAlignment="1">
      <alignment vertical="center"/>
    </xf>
    <xf numFmtId="0" fontId="10" fillId="3" borderId="2" xfId="1" applyFont="1" applyFill="1" applyBorder="1" applyAlignment="1">
      <alignment vertical="center"/>
    </xf>
    <xf numFmtId="0" fontId="10" fillId="0" borderId="19" xfId="1" applyFont="1" applyBorder="1" applyAlignment="1">
      <alignment horizontal="center" vertical="center"/>
    </xf>
    <xf numFmtId="165" fontId="10" fillId="0" borderId="19" xfId="1" applyNumberFormat="1" applyFont="1" applyBorder="1" applyAlignment="1">
      <alignment vertical="center"/>
    </xf>
    <xf numFmtId="181" fontId="10" fillId="0" borderId="19" xfId="1" applyNumberFormat="1" applyFont="1" applyBorder="1" applyAlignment="1">
      <alignment vertical="center"/>
    </xf>
    <xf numFmtId="168" fontId="10" fillId="0" borderId="19" xfId="1" applyNumberFormat="1" applyFont="1" applyBorder="1" applyAlignment="1">
      <alignment horizontal="right" vertical="center"/>
    </xf>
    <xf numFmtId="0" fontId="11" fillId="0" borderId="19" xfId="1" applyFont="1" applyBorder="1" applyAlignment="1">
      <alignment horizontal="center" vertical="center"/>
    </xf>
    <xf numFmtId="0" fontId="11" fillId="0" borderId="19" xfId="6" applyFont="1" applyBorder="1" applyAlignment="1">
      <alignment horizontal="left" vertical="center"/>
    </xf>
    <xf numFmtId="165" fontId="11" fillId="0" borderId="19" xfId="1" quotePrefix="1" applyNumberFormat="1" applyFont="1" applyBorder="1" applyAlignment="1">
      <alignment horizontal="center" vertical="center"/>
    </xf>
    <xf numFmtId="4" fontId="11" fillId="0" borderId="19" xfId="1" applyNumberFormat="1" applyFont="1" applyBorder="1" applyAlignment="1">
      <alignment horizontal="right" vertical="center"/>
    </xf>
    <xf numFmtId="0" fontId="11" fillId="0" borderId="19" xfId="6" applyFont="1" applyBorder="1" applyAlignment="1">
      <alignment horizontal="left" vertical="center" wrapText="1"/>
    </xf>
    <xf numFmtId="4" fontId="10" fillId="3" borderId="4" xfId="1" quotePrefix="1" applyNumberFormat="1" applyFont="1" applyFill="1" applyBorder="1" applyAlignment="1">
      <alignment horizontal="right" vertical="center"/>
    </xf>
    <xf numFmtId="0" fontId="11" fillId="0" borderId="16" xfId="1" applyFont="1" applyBorder="1" applyAlignment="1">
      <alignment vertical="center"/>
    </xf>
    <xf numFmtId="0" fontId="11" fillId="0" borderId="17" xfId="1" applyFont="1" applyBorder="1" applyAlignment="1">
      <alignment vertical="center"/>
    </xf>
    <xf numFmtId="4" fontId="11" fillId="0" borderId="17" xfId="1" applyNumberFormat="1" applyFont="1" applyBorder="1" applyAlignment="1">
      <alignment vertical="center"/>
    </xf>
    <xf numFmtId="0" fontId="11" fillId="0" borderId="21" xfId="1" applyFont="1" applyBorder="1" applyAlignment="1">
      <alignment vertical="center"/>
    </xf>
    <xf numFmtId="4" fontId="11" fillId="0" borderId="21" xfId="1" applyNumberFormat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4" fontId="10" fillId="0" borderId="21" xfId="1" applyNumberFormat="1" applyFont="1" applyBorder="1" applyAlignment="1">
      <alignment vertical="center"/>
    </xf>
    <xf numFmtId="0" fontId="10" fillId="0" borderId="64" xfId="1" applyFont="1" applyBorder="1"/>
    <xf numFmtId="4" fontId="10" fillId="0" borderId="64" xfId="1" applyNumberFormat="1" applyFont="1" applyBorder="1" applyAlignment="1">
      <alignment vertical="center"/>
    </xf>
    <xf numFmtId="0" fontId="10" fillId="0" borderId="6" xfId="19" applyFont="1" applyBorder="1" applyAlignment="1">
      <alignment horizontal="right" vertical="center"/>
    </xf>
    <xf numFmtId="0" fontId="9" fillId="0" borderId="6" xfId="1" applyBorder="1"/>
    <xf numFmtId="0" fontId="9" fillId="0" borderId="7" xfId="1" applyBorder="1"/>
    <xf numFmtId="0" fontId="9" fillId="0" borderId="9" xfId="1" applyBorder="1"/>
    <xf numFmtId="0" fontId="9" fillId="0" borderId="1" xfId="1" applyBorder="1"/>
    <xf numFmtId="4" fontId="11" fillId="0" borderId="79" xfId="1" applyNumberFormat="1" applyFont="1" applyBorder="1" applyAlignment="1">
      <alignment horizontal="center" vertical="center"/>
    </xf>
    <xf numFmtId="0" fontId="13" fillId="0" borderId="20" xfId="2" applyFont="1" applyBorder="1" applyAlignment="1">
      <alignment horizontal="left" vertical="center"/>
    </xf>
    <xf numFmtId="4" fontId="13" fillId="0" borderId="19" xfId="3" applyNumberFormat="1" applyFont="1" applyFill="1" applyBorder="1" applyAlignment="1">
      <alignment vertical="center" wrapText="1"/>
    </xf>
    <xf numFmtId="4" fontId="10" fillId="0" borderId="70" xfId="1" applyNumberFormat="1" applyFont="1" applyBorder="1" applyAlignment="1">
      <alignment horizontal="center" vertical="center"/>
    </xf>
    <xf numFmtId="0" fontId="9" fillId="0" borderId="0" xfId="1" applyAlignment="1">
      <alignment horizontal="center"/>
    </xf>
    <xf numFmtId="0" fontId="10" fillId="0" borderId="70" xfId="1" applyFont="1" applyBorder="1" applyAlignment="1">
      <alignment horizontal="center" vertical="center"/>
    </xf>
    <xf numFmtId="0" fontId="13" fillId="0" borderId="19" xfId="4" applyFont="1" applyBorder="1" applyAlignment="1">
      <alignment vertical="center" wrapText="1"/>
    </xf>
    <xf numFmtId="177" fontId="9" fillId="0" borderId="0" xfId="20" applyNumberFormat="1"/>
    <xf numFmtId="2" fontId="13" fillId="0" borderId="19" xfId="16" applyNumberFormat="1" applyFont="1" applyBorder="1" applyAlignment="1">
      <alignment horizontal="center" vertical="center"/>
    </xf>
    <xf numFmtId="0" fontId="9" fillId="7" borderId="0" xfId="1" applyFill="1"/>
    <xf numFmtId="0" fontId="10" fillId="0" borderId="0" xfId="0" applyFont="1"/>
    <xf numFmtId="0" fontId="11" fillId="0" borderId="0" xfId="0" applyFont="1"/>
    <xf numFmtId="0" fontId="11" fillId="0" borderId="0" xfId="16" applyFont="1" applyAlignment="1">
      <alignment horizontal="left"/>
    </xf>
    <xf numFmtId="4" fontId="11" fillId="0" borderId="0" xfId="16" applyNumberFormat="1" applyFont="1" applyAlignment="1">
      <alignment horizontal="left"/>
    </xf>
    <xf numFmtId="4" fontId="3" fillId="0" borderId="0" xfId="7" applyNumberFormat="1" applyFont="1"/>
    <xf numFmtId="0" fontId="10" fillId="0" borderId="57" xfId="7" applyFont="1" applyBorder="1" applyAlignment="1">
      <alignment horizontal="center" vertical="center"/>
    </xf>
    <xf numFmtId="0" fontId="10" fillId="0" borderId="58" xfId="7" applyFont="1" applyBorder="1" applyAlignment="1">
      <alignment horizontal="left" vertical="center"/>
    </xf>
    <xf numFmtId="0" fontId="10" fillId="0" borderId="58" xfId="7" applyFont="1" applyBorder="1" applyAlignment="1">
      <alignment horizontal="center" vertical="center" wrapText="1"/>
    </xf>
    <xf numFmtId="2" fontId="10" fillId="0" borderId="58" xfId="7" applyNumberFormat="1" applyFont="1" applyBorder="1" applyAlignment="1">
      <alignment horizontal="center" vertical="center" wrapText="1"/>
    </xf>
    <xf numFmtId="0" fontId="10" fillId="0" borderId="19" xfId="7" applyFont="1" applyBorder="1" applyAlignment="1">
      <alignment horizontal="center" vertical="center"/>
    </xf>
    <xf numFmtId="0" fontId="10" fillId="0" borderId="19" xfId="7" applyFont="1" applyBorder="1" applyAlignment="1">
      <alignment horizontal="left" vertical="center"/>
    </xf>
    <xf numFmtId="0" fontId="10" fillId="0" borderId="19" xfId="7" applyFont="1" applyBorder="1" applyAlignment="1">
      <alignment horizontal="center" vertical="center" wrapText="1"/>
    </xf>
    <xf numFmtId="2" fontId="10" fillId="0" borderId="19" xfId="7" applyNumberFormat="1" applyFont="1" applyBorder="1" applyAlignment="1">
      <alignment horizontal="center" vertical="center" wrapText="1"/>
    </xf>
    <xf numFmtId="0" fontId="11" fillId="0" borderId="13" xfId="7" applyFont="1" applyBorder="1" applyAlignment="1">
      <alignment horizontal="left" vertical="center" indent="3"/>
    </xf>
    <xf numFmtId="0" fontId="11" fillId="0" borderId="19" xfId="7" applyFont="1" applyBorder="1" applyAlignment="1">
      <alignment horizontal="center" vertical="center" wrapText="1"/>
    </xf>
    <xf numFmtId="2" fontId="11" fillId="0" borderId="19" xfId="7" applyNumberFormat="1" applyFont="1" applyBorder="1" applyAlignment="1">
      <alignment horizontal="center" vertical="center" wrapText="1"/>
    </xf>
    <xf numFmtId="0" fontId="3" fillId="0" borderId="0" xfId="7" applyFont="1"/>
    <xf numFmtId="0" fontId="29" fillId="0" borderId="19" xfId="10" applyFont="1" applyBorder="1" applyAlignment="1">
      <alignment horizontal="center" vertical="center"/>
    </xf>
    <xf numFmtId="0" fontId="30" fillId="0" borderId="19" xfId="10" applyFont="1" applyBorder="1" applyAlignment="1">
      <alignment horizontal="left" vertical="center"/>
    </xf>
    <xf numFmtId="166" fontId="3" fillId="0" borderId="0" xfId="8" applyFont="1"/>
    <xf numFmtId="49" fontId="11" fillId="0" borderId="19" xfId="6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4" fontId="10" fillId="0" borderId="19" xfId="0" quotePrefix="1" applyNumberFormat="1" applyFont="1" applyBorder="1" applyAlignment="1">
      <alignment horizontal="center" vertical="center"/>
    </xf>
    <xf numFmtId="165" fontId="10" fillId="0" borderId="19" xfId="0" quotePrefix="1" applyNumberFormat="1" applyFont="1" applyBorder="1" applyAlignment="1">
      <alignment horizontal="center" vertical="center"/>
    </xf>
    <xf numFmtId="9" fontId="11" fillId="0" borderId="19" xfId="24" quotePrefix="1" applyFont="1" applyBorder="1" applyAlignment="1">
      <alignment horizontal="center" vertical="center"/>
    </xf>
    <xf numFmtId="0" fontId="10" fillId="0" borderId="20" xfId="1" applyFont="1" applyBorder="1" applyAlignment="1">
      <alignment horizontal="left" vertical="center"/>
    </xf>
    <xf numFmtId="0" fontId="11" fillId="0" borderId="19" xfId="4" applyFont="1" applyBorder="1" applyAlignment="1">
      <alignment horizontal="center" vertical="center"/>
    </xf>
    <xf numFmtId="0" fontId="10" fillId="0" borderId="20" xfId="1" applyFont="1" applyBorder="1" applyAlignment="1">
      <alignment horizontal="right" vertical="center"/>
    </xf>
    <xf numFmtId="0" fontId="11" fillId="0" borderId="19" xfId="4" quotePrefix="1" applyFont="1" applyBorder="1" applyAlignment="1">
      <alignment horizontal="center" vertical="center"/>
    </xf>
    <xf numFmtId="168" fontId="11" fillId="0" borderId="19" xfId="1" quotePrefix="1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left" vertical="center"/>
    </xf>
    <xf numFmtId="0" fontId="10" fillId="0" borderId="21" xfId="1" applyFont="1" applyBorder="1" applyAlignment="1">
      <alignment horizontal="left" vertical="center"/>
    </xf>
    <xf numFmtId="0" fontId="10" fillId="0" borderId="20" xfId="6" applyFont="1" applyBorder="1" applyAlignment="1">
      <alignment horizontal="left" vertical="center"/>
    </xf>
    <xf numFmtId="0" fontId="10" fillId="0" borderId="22" xfId="6" applyFont="1" applyBorder="1" applyAlignment="1">
      <alignment horizontal="left" vertical="center"/>
    </xf>
    <xf numFmtId="0" fontId="10" fillId="0" borderId="21" xfId="6" applyFont="1" applyBorder="1" applyAlignment="1">
      <alignment horizontal="left" vertical="center"/>
    </xf>
    <xf numFmtId="0" fontId="10" fillId="0" borderId="19" xfId="6" applyFont="1" applyBorder="1" applyAlignment="1">
      <alignment horizontal="left" vertical="center" wrapText="1"/>
    </xf>
    <xf numFmtId="43" fontId="11" fillId="0" borderId="19" xfId="25" quotePrefix="1" applyFont="1" applyBorder="1" applyAlignment="1">
      <alignment horizontal="center" vertical="center"/>
    </xf>
    <xf numFmtId="2" fontId="11" fillId="0" borderId="19" xfId="6" applyNumberFormat="1" applyFont="1" applyBorder="1" applyAlignment="1">
      <alignment horizontal="center" vertical="center"/>
    </xf>
    <xf numFmtId="10" fontId="11" fillId="0" borderId="19" xfId="24" quotePrefix="1" applyNumberFormat="1" applyFont="1" applyBorder="1" applyAlignment="1">
      <alignment horizontal="center" vertical="center"/>
    </xf>
    <xf numFmtId="0" fontId="11" fillId="0" borderId="1" xfId="7" applyFont="1" applyBorder="1" applyAlignment="1">
      <alignment horizontal="right" vertical="center"/>
    </xf>
    <xf numFmtId="17" fontId="11" fillId="0" borderId="1" xfId="7" applyNumberFormat="1" applyFont="1" applyBorder="1" applyAlignment="1">
      <alignment horizontal="right" vertical="center"/>
    </xf>
    <xf numFmtId="0" fontId="11" fillId="0" borderId="11" xfId="7" applyFont="1" applyBorder="1" applyAlignment="1">
      <alignment horizontal="right" vertical="center"/>
    </xf>
    <xf numFmtId="0" fontId="11" fillId="0" borderId="62" xfId="11" applyFont="1" applyBorder="1" applyAlignment="1">
      <alignment horizontal="center" vertical="center"/>
    </xf>
    <xf numFmtId="0" fontId="11" fillId="0" borderId="59" xfId="11" applyFont="1" applyBorder="1" applyAlignment="1">
      <alignment vertical="center"/>
    </xf>
    <xf numFmtId="4" fontId="11" fillId="0" borderId="59" xfId="9" applyNumberFormat="1" applyFont="1" applyBorder="1" applyAlignment="1">
      <alignment horizontal="center" vertical="center"/>
    </xf>
    <xf numFmtId="168" fontId="11" fillId="0" borderId="59" xfId="9" applyNumberFormat="1" applyFont="1" applyBorder="1" applyAlignment="1">
      <alignment horizontal="center" vertical="center"/>
    </xf>
    <xf numFmtId="4" fontId="10" fillId="0" borderId="59" xfId="9" applyNumberFormat="1" applyFont="1" applyBorder="1" applyAlignment="1">
      <alignment horizontal="center" vertical="center"/>
    </xf>
    <xf numFmtId="165" fontId="10" fillId="0" borderId="59" xfId="9" applyNumberFormat="1" applyFont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vertical="center" wrapText="1"/>
    </xf>
    <xf numFmtId="4" fontId="11" fillId="0" borderId="27" xfId="0" applyNumberFormat="1" applyFont="1" applyBorder="1" applyAlignment="1">
      <alignment horizontal="right" vertical="center"/>
    </xf>
    <xf numFmtId="165" fontId="11" fillId="0" borderId="27" xfId="0" applyNumberFormat="1" applyFont="1" applyBorder="1" applyAlignment="1">
      <alignment horizontal="center" vertical="center"/>
    </xf>
    <xf numFmtId="0" fontId="43" fillId="0" borderId="0" xfId="0" applyFont="1"/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vertical="center" wrapText="1"/>
    </xf>
    <xf numFmtId="4" fontId="11" fillId="0" borderId="23" xfId="0" applyNumberFormat="1" applyFont="1" applyBorder="1" applyAlignment="1">
      <alignment horizontal="right" vertical="center"/>
    </xf>
    <xf numFmtId="165" fontId="11" fillId="0" borderId="23" xfId="0" applyNumberFormat="1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59" xfId="0" applyFont="1" applyBorder="1" applyAlignment="1">
      <alignment vertical="center" wrapText="1"/>
    </xf>
    <xf numFmtId="4" fontId="11" fillId="0" borderId="59" xfId="0" applyNumberFormat="1" applyFont="1" applyBorder="1" applyAlignment="1">
      <alignment horizontal="right" vertical="center"/>
    </xf>
    <xf numFmtId="165" fontId="11" fillId="0" borderId="59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4" fontId="11" fillId="0" borderId="4" xfId="0" applyNumberFormat="1" applyFont="1" applyBorder="1" applyAlignment="1">
      <alignment horizontal="right" vertical="center"/>
    </xf>
    <xf numFmtId="165" fontId="11" fillId="0" borderId="4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49" fontId="11" fillId="0" borderId="5" xfId="7" applyNumberFormat="1" applyFont="1" applyBorder="1" applyAlignment="1">
      <alignment vertical="center"/>
    </xf>
    <xf numFmtId="49" fontId="10" fillId="0" borderId="5" xfId="7" applyNumberFormat="1" applyFont="1" applyBorder="1" applyAlignment="1">
      <alignment vertical="center"/>
    </xf>
    <xf numFmtId="0" fontId="10" fillId="0" borderId="8" xfId="7" applyFont="1" applyBorder="1" applyAlignment="1">
      <alignment vertical="center"/>
    </xf>
    <xf numFmtId="4" fontId="11" fillId="0" borderId="59" xfId="9" applyNumberFormat="1" applyFont="1" applyBorder="1" applyAlignment="1">
      <alignment horizontal="right" vertical="center"/>
    </xf>
    <xf numFmtId="49" fontId="9" fillId="0" borderId="20" xfId="1" applyNumberForma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0" fillId="0" borderId="15" xfId="1" applyFont="1" applyBorder="1" applyAlignment="1">
      <alignment horizontal="left" vertical="center"/>
    </xf>
    <xf numFmtId="165" fontId="11" fillId="0" borderId="19" xfId="1" applyNumberFormat="1" applyFont="1" applyBorder="1" applyAlignment="1">
      <alignment horizontal="center" vertical="center"/>
    </xf>
    <xf numFmtId="0" fontId="10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59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right" vertical="center"/>
    </xf>
    <xf numFmtId="165" fontId="10" fillId="3" borderId="14" xfId="0" applyNumberFormat="1" applyFont="1" applyFill="1" applyBorder="1" applyAlignment="1">
      <alignment horizontal="center" vertical="center"/>
    </xf>
    <xf numFmtId="0" fontId="12" fillId="0" borderId="19" xfId="1" applyFont="1" applyBorder="1" applyAlignment="1">
      <alignment vertical="center"/>
    </xf>
    <xf numFmtId="182" fontId="13" fillId="0" borderId="21" xfId="25" applyNumberFormat="1" applyFont="1" applyBorder="1" applyAlignment="1">
      <alignment horizontal="right" vertical="center"/>
    </xf>
    <xf numFmtId="2" fontId="10" fillId="0" borderId="19" xfId="2" applyNumberFormat="1" applyFont="1" applyBorder="1" applyAlignment="1">
      <alignment vertical="center" wrapText="1"/>
    </xf>
    <xf numFmtId="43" fontId="9" fillId="7" borderId="0" xfId="25" applyFont="1" applyFill="1"/>
    <xf numFmtId="0" fontId="10" fillId="3" borderId="16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vertical="center"/>
    </xf>
    <xf numFmtId="0" fontId="11" fillId="3" borderId="18" xfId="0" applyFont="1" applyFill="1" applyBorder="1" applyAlignment="1">
      <alignment horizontal="center" vertical="center"/>
    </xf>
    <xf numFmtId="170" fontId="11" fillId="3" borderId="18" xfId="0" applyNumberFormat="1" applyFont="1" applyFill="1" applyBorder="1" applyAlignment="1">
      <alignment horizontal="center" vertical="center"/>
    </xf>
    <xf numFmtId="178" fontId="11" fillId="3" borderId="18" xfId="0" applyNumberFormat="1" applyFont="1" applyFill="1" applyBorder="1" applyAlignment="1">
      <alignment vertical="center"/>
    </xf>
    <xf numFmtId="178" fontId="11" fillId="3" borderId="17" xfId="0" applyNumberFormat="1" applyFont="1" applyFill="1" applyBorder="1" applyAlignment="1">
      <alignment vertical="center"/>
    </xf>
    <xf numFmtId="178" fontId="10" fillId="0" borderId="66" xfId="0" applyNumberFormat="1" applyFont="1" applyBorder="1" applyAlignment="1">
      <alignment horizontal="center" vertical="center"/>
    </xf>
    <xf numFmtId="178" fontId="10" fillId="0" borderId="21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2" fontId="11" fillId="0" borderId="66" xfId="0" applyNumberFormat="1" applyFont="1" applyBorder="1" applyAlignment="1">
      <alignment horizontal="center" vertical="center"/>
    </xf>
    <xf numFmtId="4" fontId="11" fillId="0" borderId="66" xfId="0" applyNumberFormat="1" applyFont="1" applyBorder="1" applyAlignment="1">
      <alignment horizontal="center" vertical="center"/>
    </xf>
    <xf numFmtId="178" fontId="11" fillId="0" borderId="21" xfId="0" applyNumberFormat="1" applyFont="1" applyBorder="1" applyAlignment="1">
      <alignment horizontal="center" vertical="center"/>
    </xf>
    <xf numFmtId="0" fontId="11" fillId="0" borderId="62" xfId="0" applyFont="1" applyBorder="1" applyAlignment="1">
      <alignment vertical="center"/>
    </xf>
    <xf numFmtId="0" fontId="11" fillId="0" borderId="63" xfId="0" applyFont="1" applyBorder="1" applyAlignment="1">
      <alignment vertical="center"/>
    </xf>
    <xf numFmtId="2" fontId="11" fillId="0" borderId="68" xfId="0" applyNumberFormat="1" applyFont="1" applyBorder="1" applyAlignment="1">
      <alignment horizontal="center" vertical="center"/>
    </xf>
    <xf numFmtId="4" fontId="11" fillId="0" borderId="68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4" fontId="10" fillId="0" borderId="80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1" xfId="0" applyFont="1" applyBorder="1" applyAlignment="1">
      <alignment horizontal="left" vertical="center"/>
    </xf>
    <xf numFmtId="4" fontId="10" fillId="3" borderId="81" xfId="0" applyNumberFormat="1" applyFont="1" applyFill="1" applyBorder="1" applyAlignment="1">
      <alignment horizontal="left" vertical="center"/>
    </xf>
    <xf numFmtId="178" fontId="10" fillId="3" borderId="38" xfId="0" applyNumberFormat="1" applyFont="1" applyFill="1" applyBorder="1" applyAlignment="1">
      <alignment horizontal="center" vertical="center"/>
    </xf>
    <xf numFmtId="183" fontId="9" fillId="0" borderId="0" xfId="1" applyNumberFormat="1"/>
    <xf numFmtId="4" fontId="13" fillId="0" borderId="2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2" fontId="12" fillId="0" borderId="19" xfId="2" applyNumberFormat="1" applyFont="1" applyBorder="1" applyAlignment="1">
      <alignment vertical="center" wrapText="1"/>
    </xf>
    <xf numFmtId="0" fontId="13" fillId="0" borderId="20" xfId="2" applyFont="1" applyBorder="1" applyAlignment="1">
      <alignment horizontal="center" vertical="center"/>
    </xf>
    <xf numFmtId="4" fontId="13" fillId="0" borderId="20" xfId="2" applyNumberFormat="1" applyFont="1" applyBorder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8" fontId="13" fillId="0" borderId="19" xfId="5" applyNumberFormat="1" applyFont="1" applyBorder="1" applyAlignment="1">
      <alignment horizontal="right" vertical="center"/>
    </xf>
    <xf numFmtId="168" fontId="13" fillId="0" borderId="21" xfId="5" applyNumberFormat="1" applyFont="1" applyBorder="1" applyAlignment="1">
      <alignment horizontal="right" vertical="center"/>
    </xf>
    <xf numFmtId="2" fontId="13" fillId="0" borderId="20" xfId="2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13" fillId="0" borderId="20" xfId="1" applyNumberFormat="1" applyFont="1" applyBorder="1" applyAlignment="1">
      <alignment horizontal="center" vertical="center"/>
    </xf>
    <xf numFmtId="2" fontId="13" fillId="0" borderId="19" xfId="2" applyNumberFormat="1" applyFont="1" applyBorder="1" applyAlignment="1">
      <alignment vertical="center" wrapText="1"/>
    </xf>
    <xf numFmtId="49" fontId="13" fillId="0" borderId="19" xfId="1" applyNumberFormat="1" applyFont="1" applyBorder="1" applyAlignment="1">
      <alignment horizontal="center" vertical="center"/>
    </xf>
    <xf numFmtId="10" fontId="17" fillId="0" borderId="41" xfId="1" applyNumberFormat="1" applyFont="1" applyBorder="1" applyAlignment="1">
      <alignment horizontal="center" vertical="center"/>
    </xf>
    <xf numFmtId="0" fontId="17" fillId="0" borderId="42" xfId="1" applyFont="1" applyBorder="1" applyAlignment="1">
      <alignment vertical="center"/>
    </xf>
    <xf numFmtId="0" fontId="17" fillId="0" borderId="20" xfId="1" applyFont="1" applyBorder="1" applyAlignment="1">
      <alignment horizontal="right" vertical="center"/>
    </xf>
    <xf numFmtId="49" fontId="13" fillId="0" borderId="20" xfId="20" applyNumberFormat="1" applyFont="1" applyBorder="1" applyAlignment="1">
      <alignment horizontal="center" vertical="center"/>
    </xf>
    <xf numFmtId="0" fontId="13" fillId="0" borderId="20" xfId="1" applyFont="1" applyBorder="1" applyAlignment="1">
      <alignment vertical="center"/>
    </xf>
    <xf numFmtId="0" fontId="12" fillId="0" borderId="21" xfId="20" applyFont="1" applyBorder="1" applyAlignment="1">
      <alignment horizontal="center" vertical="center" wrapText="1"/>
    </xf>
    <xf numFmtId="177" fontId="13" fillId="6" borderId="19" xfId="22" applyNumberFormat="1" applyFont="1" applyFill="1" applyBorder="1" applyAlignment="1">
      <alignment horizontal="center" vertical="center"/>
    </xf>
    <xf numFmtId="0" fontId="13" fillId="0" borderId="20" xfId="6" applyFont="1" applyBorder="1" applyAlignment="1">
      <alignment horizontal="left" vertical="center"/>
    </xf>
    <xf numFmtId="0" fontId="13" fillId="0" borderId="19" xfId="1" applyFont="1" applyBorder="1" applyAlignment="1">
      <alignment horizontal="left" vertical="center"/>
    </xf>
    <xf numFmtId="4" fontId="13" fillId="0" borderId="21" xfId="1" applyNumberFormat="1" applyFont="1" applyBorder="1" applyAlignment="1">
      <alignment vertical="center"/>
    </xf>
    <xf numFmtId="4" fontId="12" fillId="3" borderId="4" xfId="1" applyNumberFormat="1" applyFont="1" applyFill="1" applyBorder="1" applyAlignment="1">
      <alignment vertical="center" wrapText="1"/>
    </xf>
    <xf numFmtId="10" fontId="13" fillId="0" borderId="22" xfId="24" applyNumberFormat="1" applyFont="1" applyBorder="1" applyAlignment="1">
      <alignment vertical="center"/>
    </xf>
    <xf numFmtId="10" fontId="13" fillId="0" borderId="19" xfId="24" applyNumberFormat="1" applyFont="1" applyBorder="1" applyAlignment="1">
      <alignment vertical="center" wrapText="1"/>
    </xf>
    <xf numFmtId="4" fontId="11" fillId="8" borderId="19" xfId="7" applyNumberFormat="1" applyFont="1" applyFill="1" applyBorder="1" applyAlignment="1">
      <alignment horizontal="center" vertical="center"/>
    </xf>
    <xf numFmtId="165" fontId="11" fillId="7" borderId="19" xfId="9" applyNumberFormat="1" applyFont="1" applyFill="1" applyBorder="1" applyAlignment="1">
      <alignment horizontal="right" vertical="center"/>
    </xf>
    <xf numFmtId="0" fontId="15" fillId="0" borderId="19" xfId="1" applyFont="1" applyBorder="1" applyAlignment="1">
      <alignment horizontal="center" vertical="center"/>
    </xf>
    <xf numFmtId="168" fontId="13" fillId="0" borderId="21" xfId="1" applyNumberFormat="1" applyFont="1" applyBorder="1" applyAlignment="1" applyProtection="1">
      <alignment horizontal="right" vertical="center"/>
      <protection locked="0"/>
    </xf>
    <xf numFmtId="4" fontId="13" fillId="0" borderId="19" xfId="1" applyNumberFormat="1" applyFont="1" applyBorder="1" applyAlignment="1" applyProtection="1">
      <alignment horizontal="right" vertical="center"/>
      <protection locked="0"/>
    </xf>
    <xf numFmtId="49" fontId="13" fillId="0" borderId="20" xfId="2" applyNumberFormat="1" applyFont="1" applyBorder="1" applyAlignment="1">
      <alignment horizontal="left" vertical="center" wrapText="1"/>
    </xf>
    <xf numFmtId="0" fontId="13" fillId="0" borderId="20" xfId="2" applyFont="1" applyBorder="1" applyAlignment="1">
      <alignment horizontal="left" vertical="center" wrapText="1"/>
    </xf>
    <xf numFmtId="0" fontId="13" fillId="0" borderId="19" xfId="1" applyFont="1" applyBorder="1" applyAlignment="1">
      <alignment vertical="center" wrapText="1"/>
    </xf>
    <xf numFmtId="0" fontId="13" fillId="0" borderId="20" xfId="1" applyFont="1" applyBorder="1" applyAlignment="1">
      <alignment vertical="center" wrapText="1"/>
    </xf>
    <xf numFmtId="0" fontId="11" fillId="9" borderId="20" xfId="11" applyFont="1" applyFill="1" applyBorder="1" applyAlignment="1">
      <alignment horizontal="center" vertical="center"/>
    </xf>
    <xf numFmtId="10" fontId="13" fillId="6" borderId="19" xfId="22" applyNumberFormat="1" applyFont="1" applyFill="1" applyBorder="1" applyAlignment="1">
      <alignment horizontal="center" vertical="center"/>
    </xf>
    <xf numFmtId="0" fontId="11" fillId="0" borderId="65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73" xfId="1" applyFont="1" applyBorder="1" applyAlignment="1">
      <alignment horizontal="left" vertical="center"/>
    </xf>
    <xf numFmtId="0" fontId="10" fillId="0" borderId="20" xfId="11" applyFont="1" applyBorder="1" applyAlignment="1">
      <alignment horizontal="center" vertical="center"/>
    </xf>
    <xf numFmtId="0" fontId="10" fillId="0" borderId="19" xfId="11" applyFont="1" applyBorder="1" applyAlignment="1">
      <alignment vertical="center"/>
    </xf>
    <xf numFmtId="4" fontId="10" fillId="0" borderId="19" xfId="9" applyNumberFormat="1" applyFont="1" applyBorder="1" applyAlignment="1">
      <alignment horizontal="center" vertical="center"/>
    </xf>
    <xf numFmtId="0" fontId="13" fillId="0" borderId="19" xfId="7" applyFont="1" applyBorder="1" applyAlignment="1">
      <alignment horizontal="center" vertical="center" wrapText="1"/>
    </xf>
    <xf numFmtId="0" fontId="26" fillId="0" borderId="19" xfId="10" applyFont="1" applyBorder="1" applyAlignment="1">
      <alignment vertical="center"/>
    </xf>
    <xf numFmtId="0" fontId="11" fillId="0" borderId="19" xfId="11" applyFont="1" applyBorder="1" applyAlignment="1">
      <alignment vertical="center" wrapText="1"/>
    </xf>
    <xf numFmtId="0" fontId="15" fillId="0" borderId="26" xfId="10" applyFont="1" applyBorder="1" applyAlignment="1">
      <alignment horizontal="left" vertical="center" wrapText="1"/>
    </xf>
    <xf numFmtId="0" fontId="11" fillId="0" borderId="19" xfId="11" applyFont="1" applyBorder="1" applyAlignment="1">
      <alignment horizontal="center" vertical="center"/>
    </xf>
    <xf numFmtId="0" fontId="11" fillId="0" borderId="20" xfId="11" applyFont="1" applyBorder="1" applyAlignment="1">
      <alignment vertical="center"/>
    </xf>
    <xf numFmtId="0" fontId="11" fillId="0" borderId="21" xfId="11" applyFont="1" applyBorder="1" applyAlignment="1">
      <alignment vertical="center"/>
    </xf>
    <xf numFmtId="0" fontId="10" fillId="0" borderId="21" xfId="11" applyFont="1" applyBorder="1" applyAlignment="1" applyProtection="1">
      <alignment vertical="center"/>
      <protection locked="0"/>
    </xf>
    <xf numFmtId="0" fontId="11" fillId="0" borderId="21" xfId="11" applyFont="1" applyBorder="1" applyAlignment="1" applyProtection="1">
      <alignment vertical="center"/>
      <protection locked="0"/>
    </xf>
    <xf numFmtId="166" fontId="10" fillId="0" borderId="13" xfId="21" applyFont="1" applyBorder="1" applyAlignment="1">
      <alignment horizontal="center" vertical="top" wrapText="1"/>
    </xf>
    <xf numFmtId="177" fontId="13" fillId="6" borderId="21" xfId="22" applyNumberFormat="1" applyFont="1" applyFill="1" applyBorder="1" applyAlignment="1">
      <alignment horizontal="center" vertical="center"/>
    </xf>
    <xf numFmtId="0" fontId="13" fillId="5" borderId="19" xfId="1" applyFont="1" applyFill="1" applyBorder="1" applyAlignment="1">
      <alignment horizontal="center" vertical="center"/>
    </xf>
    <xf numFmtId="2" fontId="13" fillId="5" borderId="19" xfId="2" applyNumberFormat="1" applyFont="1" applyFill="1" applyBorder="1" applyAlignment="1">
      <alignment vertical="center" wrapText="1"/>
    </xf>
    <xf numFmtId="0" fontId="13" fillId="5" borderId="20" xfId="2" applyFont="1" applyFill="1" applyBorder="1" applyAlignment="1">
      <alignment horizontal="center" vertical="center"/>
    </xf>
    <xf numFmtId="4" fontId="13" fillId="5" borderId="20" xfId="2" applyNumberFormat="1" applyFont="1" applyFill="1" applyBorder="1" applyAlignment="1">
      <alignment horizontal="center" vertical="center"/>
    </xf>
    <xf numFmtId="168" fontId="13" fillId="5" borderId="19" xfId="4" applyNumberFormat="1" applyFont="1" applyFill="1" applyBorder="1" applyAlignment="1">
      <alignment horizontal="right" vertical="center"/>
    </xf>
    <xf numFmtId="166" fontId="24" fillId="0" borderId="0" xfId="8" applyFont="1" applyFill="1"/>
    <xf numFmtId="4" fontId="9" fillId="0" borderId="0" xfId="1" applyNumberFormat="1" applyAlignment="1">
      <alignment horizontal="center" vertical="center"/>
    </xf>
    <xf numFmtId="0" fontId="9" fillId="0" borderId="49" xfId="1" applyBorder="1" applyAlignment="1">
      <alignment vertical="center"/>
    </xf>
    <xf numFmtId="0" fontId="9" fillId="0" borderId="6" xfId="1" applyBorder="1" applyAlignment="1">
      <alignment vertical="center"/>
    </xf>
    <xf numFmtId="0" fontId="9" fillId="0" borderId="0" xfId="1" applyAlignment="1">
      <alignment vertical="center"/>
    </xf>
    <xf numFmtId="0" fontId="9" fillId="0" borderId="9" xfId="1" applyBorder="1" applyAlignment="1">
      <alignment vertical="center"/>
    </xf>
    <xf numFmtId="0" fontId="9" fillId="0" borderId="0" xfId="2" applyAlignment="1">
      <alignment horizontal="right" vertical="center"/>
    </xf>
    <xf numFmtId="0" fontId="9" fillId="0" borderId="52" xfId="2" applyBorder="1" applyAlignment="1">
      <alignment vertical="center"/>
    </xf>
    <xf numFmtId="0" fontId="9" fillId="0" borderId="53" xfId="2" applyBorder="1" applyAlignment="1">
      <alignment horizontal="right" vertical="center"/>
    </xf>
    <xf numFmtId="4" fontId="17" fillId="3" borderId="21" xfId="1" applyNumberFormat="1" applyFont="1" applyFill="1" applyBorder="1" applyAlignment="1">
      <alignment horizontal="center" vertical="center"/>
    </xf>
    <xf numFmtId="0" fontId="1" fillId="0" borderId="35" xfId="1" applyFont="1" applyBorder="1" applyAlignment="1">
      <alignment vertical="center"/>
    </xf>
    <xf numFmtId="0" fontId="1" fillId="0" borderId="33" xfId="1" applyFont="1" applyBorder="1" applyAlignment="1">
      <alignment vertical="center"/>
    </xf>
    <xf numFmtId="0" fontId="1" fillId="0" borderId="36" xfId="1" applyFont="1" applyBorder="1" applyAlignment="1">
      <alignment vertical="center"/>
    </xf>
    <xf numFmtId="0" fontId="1" fillId="0" borderId="39" xfId="1" applyFont="1" applyBorder="1" applyAlignment="1">
      <alignment horizontal="center" vertical="center" wrapText="1"/>
    </xf>
    <xf numFmtId="0" fontId="13" fillId="0" borderId="1" xfId="19" applyFont="1" applyBorder="1" applyAlignment="1">
      <alignment vertical="center"/>
    </xf>
    <xf numFmtId="0" fontId="11" fillId="0" borderId="11" xfId="19" applyFont="1" applyBorder="1" applyAlignment="1">
      <alignment horizontal="right" vertical="center" indent="1"/>
    </xf>
    <xf numFmtId="0" fontId="10" fillId="0" borderId="56" xfId="7" applyFont="1" applyBorder="1" applyAlignment="1">
      <alignment horizontal="center" vertical="center" wrapText="1"/>
    </xf>
    <xf numFmtId="166" fontId="24" fillId="0" borderId="0" xfId="8" applyFont="1" applyFill="1" applyAlignment="1">
      <alignment vertical="center"/>
    </xf>
    <xf numFmtId="166" fontId="5" fillId="0" borderId="0" xfId="8" applyFont="1" applyFill="1"/>
    <xf numFmtId="166" fontId="23" fillId="0" borderId="0" xfId="8" applyFont="1" applyFill="1"/>
    <xf numFmtId="0" fontId="17" fillId="0" borderId="6" xfId="7" applyFont="1" applyBorder="1" applyAlignment="1">
      <alignment wrapText="1"/>
    </xf>
    <xf numFmtId="0" fontId="17" fillId="0" borderId="0" xfId="7" applyFont="1" applyAlignment="1">
      <alignment wrapText="1"/>
    </xf>
    <xf numFmtId="0" fontId="17" fillId="0" borderId="1" xfId="7" applyFont="1" applyBorder="1" applyAlignment="1">
      <alignment wrapText="1"/>
    </xf>
    <xf numFmtId="0" fontId="5" fillId="0" borderId="0" xfId="7" applyFont="1" applyAlignment="1">
      <alignment wrapText="1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9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vertical="center"/>
    </xf>
    <xf numFmtId="0" fontId="47" fillId="0" borderId="2" xfId="0" applyFont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0" borderId="2" xfId="0" applyFont="1" applyBorder="1" applyAlignment="1">
      <alignment vertical="center"/>
    </xf>
    <xf numFmtId="0" fontId="47" fillId="0" borderId="0" xfId="0" applyFont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164" fontId="50" fillId="0" borderId="1" xfId="0" applyNumberFormat="1" applyFont="1" applyBorder="1" applyAlignment="1">
      <alignment vertical="center"/>
    </xf>
    <xf numFmtId="0" fontId="49" fillId="0" borderId="1" xfId="0" applyFont="1" applyBorder="1" applyAlignment="1">
      <alignment vertical="center"/>
    </xf>
    <xf numFmtId="0" fontId="47" fillId="0" borderId="3" xfId="0" applyFont="1" applyBorder="1" applyAlignment="1">
      <alignment vertical="center"/>
    </xf>
    <xf numFmtId="0" fontId="50" fillId="0" borderId="1" xfId="0" applyFont="1" applyBorder="1" applyAlignment="1">
      <alignment vertical="center"/>
    </xf>
    <xf numFmtId="165" fontId="50" fillId="0" borderId="1" xfId="0" applyNumberFormat="1" applyFont="1" applyBorder="1" applyAlignment="1">
      <alignment vertical="center"/>
    </xf>
    <xf numFmtId="169" fontId="47" fillId="0" borderId="1" xfId="0" applyNumberFormat="1" applyFont="1" applyBorder="1" applyAlignment="1">
      <alignment vertical="center"/>
    </xf>
    <xf numFmtId="170" fontId="47" fillId="0" borderId="0" xfId="0" applyNumberFormat="1" applyFont="1" applyAlignment="1">
      <alignment vertical="center"/>
    </xf>
    <xf numFmtId="164" fontId="47" fillId="0" borderId="1" xfId="0" applyNumberFormat="1" applyFont="1" applyBorder="1" applyAlignment="1">
      <alignment vertical="center"/>
    </xf>
    <xf numFmtId="164" fontId="47" fillId="0" borderId="2" xfId="0" applyNumberFormat="1" applyFont="1" applyBorder="1" applyAlignment="1">
      <alignment vertical="center"/>
    </xf>
    <xf numFmtId="0" fontId="47" fillId="0" borderId="1" xfId="0" applyFont="1" applyBorder="1" applyAlignment="1">
      <alignment horizontal="center" vertical="center"/>
    </xf>
    <xf numFmtId="2" fontId="47" fillId="0" borderId="1" xfId="0" applyNumberFormat="1" applyFont="1" applyBorder="1" applyAlignment="1">
      <alignment vertical="center"/>
    </xf>
    <xf numFmtId="0" fontId="11" fillId="0" borderId="20" xfId="11" applyFont="1" applyBorder="1" applyAlignment="1">
      <alignment horizontal="left" vertical="center"/>
    </xf>
    <xf numFmtId="0" fontId="13" fillId="0" borderId="57" xfId="7" applyFont="1" applyBorder="1" applyAlignment="1">
      <alignment horizontal="center" vertical="center"/>
    </xf>
    <xf numFmtId="0" fontId="13" fillId="0" borderId="58" xfId="7" applyFont="1" applyBorder="1" applyAlignment="1">
      <alignment horizontal="left" vertical="center"/>
    </xf>
    <xf numFmtId="0" fontId="13" fillId="0" borderId="58" xfId="7" applyFont="1" applyBorder="1" applyAlignment="1">
      <alignment horizontal="center" vertical="center" wrapText="1"/>
    </xf>
    <xf numFmtId="0" fontId="13" fillId="0" borderId="19" xfId="7" applyFont="1" applyBorder="1" applyAlignment="1">
      <alignment horizontal="center" vertical="center"/>
    </xf>
    <xf numFmtId="0" fontId="13" fillId="0" borderId="19" xfId="7" applyFont="1" applyBorder="1" applyAlignment="1">
      <alignment horizontal="left" vertical="center"/>
    </xf>
    <xf numFmtId="164" fontId="13" fillId="0" borderId="19" xfId="7" applyNumberFormat="1" applyFont="1" applyBorder="1" applyAlignment="1">
      <alignment horizontal="center" vertical="center" wrapText="1"/>
    </xf>
    <xf numFmtId="0" fontId="13" fillId="0" borderId="19" xfId="7" applyFont="1" applyBorder="1" applyAlignment="1">
      <alignment horizontal="left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center" vertical="center" wrapText="1"/>
    </xf>
    <xf numFmtId="0" fontId="15" fillId="0" borderId="19" xfId="10" applyFont="1" applyBorder="1" applyAlignment="1">
      <alignment horizontal="left" vertical="center"/>
    </xf>
    <xf numFmtId="165" fontId="13" fillId="0" borderId="19" xfId="9" applyNumberFormat="1" applyFont="1" applyBorder="1" applyAlignment="1">
      <alignment horizontal="center" vertical="center"/>
    </xf>
    <xf numFmtId="0" fontId="15" fillId="0" borderId="19" xfId="1" applyFont="1" applyBorder="1" applyAlignment="1">
      <alignment horizontal="left" vertical="center"/>
    </xf>
    <xf numFmtId="0" fontId="15" fillId="0" borderId="22" xfId="10" applyFont="1" applyBorder="1" applyAlignment="1">
      <alignment horizontal="left" vertical="center"/>
    </xf>
    <xf numFmtId="0" fontId="15" fillId="0" borderId="23" xfId="10" applyFont="1" applyBorder="1" applyAlignment="1">
      <alignment horizontal="center" vertical="center"/>
    </xf>
    <xf numFmtId="0" fontId="15" fillId="0" borderId="26" xfId="10" applyFont="1" applyBorder="1" applyAlignment="1">
      <alignment horizontal="left" vertical="center"/>
    </xf>
    <xf numFmtId="165" fontId="13" fillId="0" borderId="23" xfId="9" applyNumberFormat="1" applyFont="1" applyBorder="1" applyAlignment="1">
      <alignment horizontal="center" vertical="center"/>
    </xf>
    <xf numFmtId="0" fontId="13" fillId="0" borderId="23" xfId="9" applyFont="1" applyBorder="1" applyAlignment="1">
      <alignment horizontal="center" vertical="center"/>
    </xf>
    <xf numFmtId="0" fontId="13" fillId="0" borderId="23" xfId="9" applyFont="1" applyBorder="1" applyAlignment="1">
      <alignment horizontal="left" vertical="center"/>
    </xf>
    <xf numFmtId="0" fontId="13" fillId="0" borderId="23" xfId="1" applyFont="1" applyBorder="1" applyAlignment="1">
      <alignment vertical="center" wrapText="1"/>
    </xf>
    <xf numFmtId="0" fontId="13" fillId="0" borderId="14" xfId="9" applyFont="1" applyBorder="1" applyAlignment="1">
      <alignment horizontal="center" vertical="center"/>
    </xf>
    <xf numFmtId="0" fontId="13" fillId="0" borderId="59" xfId="1" applyFont="1" applyBorder="1" applyAlignment="1">
      <alignment vertical="center" wrapText="1"/>
    </xf>
    <xf numFmtId="4" fontId="13" fillId="0" borderId="14" xfId="9" applyNumberFormat="1" applyFont="1" applyBorder="1" applyAlignment="1">
      <alignment horizontal="center" vertical="center"/>
    </xf>
    <xf numFmtId="165" fontId="13" fillId="0" borderId="59" xfId="9" applyNumberFormat="1" applyFont="1" applyBorder="1" applyAlignment="1">
      <alignment horizontal="center" vertical="center"/>
    </xf>
    <xf numFmtId="165" fontId="11" fillId="0" borderId="19" xfId="11" applyNumberFormat="1" applyFont="1" applyBorder="1" applyAlignment="1">
      <alignment horizontal="center" vertical="center"/>
    </xf>
    <xf numFmtId="4" fontId="11" fillId="0" borderId="22" xfId="11" applyNumberFormat="1" applyFont="1" applyBorder="1" applyAlignment="1">
      <alignment horizontal="center" vertical="center"/>
    </xf>
    <xf numFmtId="0" fontId="13" fillId="0" borderId="20" xfId="6" applyFont="1" applyBorder="1" applyAlignment="1">
      <alignment horizontal="left" vertical="center" wrapText="1"/>
    </xf>
    <xf numFmtId="0" fontId="13" fillId="0" borderId="19" xfId="2" applyFont="1" applyBorder="1" applyAlignment="1">
      <alignment horizontal="left" vertical="center"/>
    </xf>
    <xf numFmtId="0" fontId="15" fillId="0" borderId="19" xfId="10" applyFont="1" applyBorder="1" applyAlignment="1">
      <alignment horizontal="left" vertical="center" wrapText="1"/>
    </xf>
    <xf numFmtId="0" fontId="13" fillId="0" borderId="13" xfId="7" applyFont="1" applyBorder="1" applyAlignment="1">
      <alignment horizontal="left" vertical="center" wrapText="1"/>
    </xf>
    <xf numFmtId="0" fontId="13" fillId="0" borderId="23" xfId="9" applyFont="1" applyBorder="1" applyAlignment="1">
      <alignment horizontal="left" vertical="center" wrapText="1"/>
    </xf>
    <xf numFmtId="2" fontId="9" fillId="0" borderId="0" xfId="2" applyNumberFormat="1" applyAlignment="1">
      <alignment horizontal="left" vertical="center"/>
    </xf>
    <xf numFmtId="2" fontId="9" fillId="0" borderId="0" xfId="1" applyNumberFormat="1" applyAlignment="1">
      <alignment vertical="center"/>
    </xf>
    <xf numFmtId="0" fontId="13" fillId="0" borderId="23" xfId="10" applyFont="1" applyBorder="1" applyAlignment="1">
      <alignment horizontal="center" vertical="center"/>
    </xf>
    <xf numFmtId="0" fontId="52" fillId="0" borderId="20" xfId="11" applyFont="1" applyBorder="1" applyAlignment="1">
      <alignment horizontal="center" vertical="center"/>
    </xf>
    <xf numFmtId="49" fontId="13" fillId="5" borderId="19" xfId="1" applyNumberFormat="1" applyFont="1" applyFill="1" applyBorder="1" applyAlignment="1">
      <alignment horizontal="center" vertical="center"/>
    </xf>
    <xf numFmtId="0" fontId="13" fillId="5" borderId="20" xfId="1" applyFont="1" applyFill="1" applyBorder="1" applyAlignment="1">
      <alignment horizontal="left" vertical="center"/>
    </xf>
    <xf numFmtId="0" fontId="13" fillId="0" borderId="21" xfId="2" applyFont="1" applyBorder="1" applyAlignment="1">
      <alignment horizontal="left" vertical="center" wrapText="1"/>
    </xf>
    <xf numFmtId="168" fontId="15" fillId="0" borderId="21" xfId="1" applyNumberFormat="1" applyFont="1" applyBorder="1" applyAlignment="1">
      <alignment horizontal="right" vertical="center"/>
    </xf>
    <xf numFmtId="168" fontId="15" fillId="0" borderId="21" xfId="5" applyNumberFormat="1" applyFont="1" applyBorder="1" applyAlignment="1">
      <alignment horizontal="right" vertical="center"/>
    </xf>
    <xf numFmtId="17" fontId="11" fillId="0" borderId="19" xfId="7" applyNumberFormat="1" applyFont="1" applyBorder="1" applyAlignment="1">
      <alignment horizontal="center" vertical="center"/>
    </xf>
    <xf numFmtId="168" fontId="11" fillId="0" borderId="19" xfId="9" applyNumberFormat="1" applyFont="1" applyBorder="1" applyAlignment="1">
      <alignment horizontal="center" vertical="center"/>
    </xf>
    <xf numFmtId="165" fontId="10" fillId="0" borderId="19" xfId="9" applyNumberFormat="1" applyFont="1" applyBorder="1" applyAlignment="1">
      <alignment horizontal="center" vertical="center"/>
    </xf>
    <xf numFmtId="165" fontId="11" fillId="0" borderId="19" xfId="9" applyNumberFormat="1" applyFont="1" applyBorder="1" applyAlignment="1">
      <alignment horizontal="center" vertical="center"/>
    </xf>
    <xf numFmtId="168" fontId="10" fillId="0" borderId="19" xfId="9" applyNumberFormat="1" applyFont="1" applyBorder="1" applyAlignment="1">
      <alignment horizontal="center" vertical="center"/>
    </xf>
    <xf numFmtId="168" fontId="15" fillId="0" borderId="19" xfId="5" applyNumberFormat="1" applyFont="1" applyBorder="1" applyAlignment="1">
      <alignment horizontal="right" vertical="center"/>
    </xf>
    <xf numFmtId="0" fontId="13" fillId="5" borderId="19" xfId="1" applyFont="1" applyFill="1" applyBorder="1" applyAlignment="1">
      <alignment horizontal="left" vertical="center"/>
    </xf>
    <xf numFmtId="0" fontId="13" fillId="5" borderId="20" xfId="1" applyFont="1" applyFill="1" applyBorder="1" applyAlignment="1">
      <alignment horizontal="left" vertical="center" wrapText="1"/>
    </xf>
    <xf numFmtId="1" fontId="47" fillId="0" borderId="1" xfId="0" applyNumberFormat="1" applyFont="1" applyBorder="1" applyAlignment="1">
      <alignment vertical="center"/>
    </xf>
    <xf numFmtId="0" fontId="13" fillId="5" borderId="19" xfId="1" applyFont="1" applyFill="1" applyBorder="1" applyAlignment="1">
      <alignment horizontal="left" vertical="center" wrapText="1"/>
    </xf>
    <xf numFmtId="2" fontId="13" fillId="5" borderId="20" xfId="2" applyNumberFormat="1" applyFont="1" applyFill="1" applyBorder="1" applyAlignment="1">
      <alignment vertical="center" wrapText="1"/>
    </xf>
    <xf numFmtId="168" fontId="13" fillId="5" borderId="21" xfId="1" applyNumberFormat="1" applyFont="1" applyFill="1" applyBorder="1" applyAlignment="1">
      <alignment horizontal="right" vertical="center"/>
    </xf>
    <xf numFmtId="0" fontId="13" fillId="0" borderId="20" xfId="4" applyFont="1" applyBorder="1" applyAlignment="1">
      <alignment vertical="center" wrapText="1"/>
    </xf>
    <xf numFmtId="0" fontId="11" fillId="0" borderId="20" xfId="11" applyFont="1" applyBorder="1" applyAlignment="1">
      <alignment horizontal="left" vertical="center" wrapText="1"/>
    </xf>
    <xf numFmtId="0" fontId="54" fillId="0" borderId="19" xfId="2" applyFont="1" applyBorder="1" applyAlignment="1">
      <alignment horizontal="center" vertical="center"/>
    </xf>
    <xf numFmtId="0" fontId="54" fillId="0" borderId="19" xfId="1" applyFont="1" applyBorder="1" applyAlignment="1">
      <alignment horizontal="center" vertical="center"/>
    </xf>
    <xf numFmtId="49" fontId="12" fillId="0" borderId="20" xfId="2" applyNumberFormat="1" applyFont="1" applyBorder="1" applyAlignment="1">
      <alignment horizontal="left" vertical="center" wrapText="1"/>
    </xf>
    <xf numFmtId="0" fontId="13" fillId="0" borderId="19" xfId="2" applyFont="1" applyBorder="1" applyAlignment="1">
      <alignment horizontal="left" vertical="center" wrapText="1"/>
    </xf>
    <xf numFmtId="49" fontId="13" fillId="0" borderId="19" xfId="2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9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7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 wrapText="1"/>
    </xf>
    <xf numFmtId="0" fontId="47" fillId="2" borderId="6" xfId="0" applyFont="1" applyFill="1" applyBorder="1" applyAlignment="1">
      <alignment vertical="center"/>
    </xf>
    <xf numFmtId="0" fontId="47" fillId="2" borderId="7" xfId="0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48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48" fillId="0" borderId="9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49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49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7" fillId="0" borderId="0" xfId="0" applyFont="1" applyBorder="1" applyAlignment="1">
      <alignment vertical="center"/>
    </xf>
    <xf numFmtId="165" fontId="3" fillId="0" borderId="9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center" vertical="center"/>
    </xf>
    <xf numFmtId="0" fontId="47" fillId="0" borderId="10" xfId="0" applyFont="1" applyBorder="1" applyAlignment="1">
      <alignment vertical="center"/>
    </xf>
    <xf numFmtId="165" fontId="4" fillId="0" borderId="11" xfId="0" applyNumberFormat="1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/>
    </xf>
    <xf numFmtId="0" fontId="4" fillId="0" borderId="38" xfId="0" applyFont="1" applyBorder="1" applyAlignment="1">
      <alignment horizontal="right" vertical="center"/>
    </xf>
    <xf numFmtId="0" fontId="47" fillId="0" borderId="8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5" fontId="4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2" fontId="4" fillId="0" borderId="11" xfId="0" applyNumberFormat="1" applyFont="1" applyBorder="1" applyAlignment="1">
      <alignment horizontal="right" vertical="center"/>
    </xf>
    <xf numFmtId="0" fontId="47" fillId="0" borderId="31" xfId="0" applyFont="1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49" fillId="0" borderId="10" xfId="0" applyFont="1" applyBorder="1" applyAlignment="1">
      <alignment vertical="center"/>
    </xf>
    <xf numFmtId="164" fontId="1" fillId="0" borderId="11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7" fillId="0" borderId="11" xfId="0" applyFont="1" applyBorder="1" applyAlignment="1">
      <alignment vertical="center"/>
    </xf>
    <xf numFmtId="0" fontId="47" fillId="0" borderId="83" xfId="0" applyFont="1" applyBorder="1" applyAlignment="1">
      <alignment vertical="center"/>
    </xf>
    <xf numFmtId="164" fontId="4" fillId="0" borderId="84" xfId="0" applyNumberFormat="1" applyFont="1" applyBorder="1" applyAlignment="1">
      <alignment horizontal="right" vertical="center"/>
    </xf>
    <xf numFmtId="0" fontId="47" fillId="0" borderId="9" xfId="0" applyFont="1" applyBorder="1" applyAlignment="1">
      <alignment vertical="center"/>
    </xf>
    <xf numFmtId="0" fontId="47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47" fillId="2" borderId="0" xfId="0" applyFont="1" applyFill="1" applyBorder="1" applyAlignment="1">
      <alignment vertical="center"/>
    </xf>
    <xf numFmtId="0" fontId="47" fillId="2" borderId="9" xfId="0" applyFont="1" applyFill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165" fontId="1" fillId="0" borderId="11" xfId="0" applyNumberFormat="1" applyFont="1" applyBorder="1" applyAlignment="1">
      <alignment horizontal="right" vertical="center"/>
    </xf>
    <xf numFmtId="165" fontId="4" fillId="0" borderId="84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9" fontId="1" fillId="0" borderId="0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wrapText="1"/>
    </xf>
    <xf numFmtId="169" fontId="3" fillId="0" borderId="0" xfId="0" applyNumberFormat="1" applyFont="1" applyBorder="1" applyAlignment="1">
      <alignment horizontal="center" vertical="center"/>
    </xf>
    <xf numFmtId="169" fontId="47" fillId="0" borderId="0" xfId="0" applyNumberFormat="1" applyFont="1" applyBorder="1" applyAlignment="1">
      <alignment vertical="center"/>
    </xf>
    <xf numFmtId="0" fontId="49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vertical="center"/>
    </xf>
    <xf numFmtId="169" fontId="45" fillId="0" borderId="0" xfId="0" applyNumberFormat="1" applyFont="1" applyBorder="1" applyAlignment="1">
      <alignment vertical="center"/>
    </xf>
    <xf numFmtId="0" fontId="49" fillId="0" borderId="0" xfId="0" applyFont="1" applyBorder="1" applyAlignment="1">
      <alignment horizontal="center" vertical="center"/>
    </xf>
    <xf numFmtId="165" fontId="49" fillId="0" borderId="0" xfId="0" applyNumberFormat="1" applyFont="1" applyBorder="1" applyAlignment="1">
      <alignment vertical="center"/>
    </xf>
    <xf numFmtId="170" fontId="47" fillId="0" borderId="9" xfId="0" applyNumberFormat="1" applyFont="1" applyBorder="1" applyAlignment="1">
      <alignment vertical="center"/>
    </xf>
    <xf numFmtId="170" fontId="4" fillId="0" borderId="9" xfId="0" applyNumberFormat="1" applyFont="1" applyBorder="1" applyAlignment="1">
      <alignment horizontal="right" vertical="center"/>
    </xf>
    <xf numFmtId="169" fontId="45" fillId="0" borderId="0" xfId="0" applyNumberFormat="1" applyFont="1" applyBorder="1" applyAlignment="1">
      <alignment horizontal="center" vertical="center"/>
    </xf>
    <xf numFmtId="170" fontId="3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170" fontId="4" fillId="0" borderId="84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46" fillId="0" borderId="0" xfId="0" applyFont="1" applyBorder="1" applyAlignment="1">
      <alignment horizontal="right" vertical="center"/>
    </xf>
    <xf numFmtId="1" fontId="3" fillId="0" borderId="0" xfId="0" applyNumberFormat="1" applyFont="1" applyBorder="1" applyAlignment="1">
      <alignment horizontal="center" vertical="center"/>
    </xf>
    <xf numFmtId="164" fontId="47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vertical="center" wrapText="1"/>
    </xf>
    <xf numFmtId="0" fontId="45" fillId="0" borderId="8" xfId="0" applyFont="1" applyBorder="1" applyAlignment="1">
      <alignment vertical="center"/>
    </xf>
    <xf numFmtId="0" fontId="45" fillId="0" borderId="10" xfId="0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47" fillId="0" borderId="8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0" fontId="4" fillId="0" borderId="84" xfId="0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7" fillId="0" borderId="9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164" fontId="47" fillId="0" borderId="0" xfId="0" applyNumberFormat="1" applyFont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46" fillId="0" borderId="0" xfId="0" applyFont="1" applyBorder="1" applyAlignment="1">
      <alignment vertical="center"/>
    </xf>
    <xf numFmtId="170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0" fontId="46" fillId="0" borderId="8" xfId="0" applyFont="1" applyBorder="1" applyAlignment="1">
      <alignment horizontal="center" vertical="center"/>
    </xf>
    <xf numFmtId="169" fontId="46" fillId="0" borderId="0" xfId="0" applyNumberFormat="1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165" fontId="45" fillId="0" borderId="0" xfId="0" applyNumberFormat="1" applyFont="1" applyBorder="1" applyAlignment="1">
      <alignment vertical="center"/>
    </xf>
    <xf numFmtId="4" fontId="4" fillId="0" borderId="84" xfId="0" applyNumberFormat="1" applyFont="1" applyBorder="1" applyAlignment="1">
      <alignment horizontal="right" vertical="center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top"/>
    </xf>
    <xf numFmtId="0" fontId="45" fillId="0" borderId="0" xfId="0" applyFont="1" applyBorder="1" applyAlignment="1">
      <alignment vertical="center" wrapText="1"/>
    </xf>
    <xf numFmtId="0" fontId="45" fillId="0" borderId="0" xfId="0" applyFont="1" applyBorder="1" applyAlignment="1">
      <alignment horizontal="left" vertical="top"/>
    </xf>
    <xf numFmtId="0" fontId="45" fillId="0" borderId="0" xfId="0" applyFont="1" applyBorder="1" applyAlignment="1">
      <alignment horizontal="left" vertical="top" wrapText="1"/>
    </xf>
    <xf numFmtId="0" fontId="55" fillId="0" borderId="8" xfId="0" applyFont="1" applyBorder="1" applyAlignment="1">
      <alignment horizontal="center" vertical="center"/>
    </xf>
    <xf numFmtId="0" fontId="55" fillId="0" borderId="0" xfId="0" applyFont="1" applyBorder="1" applyAlignment="1">
      <alignment horizontal="left" vertical="center" wrapText="1"/>
    </xf>
    <xf numFmtId="181" fontId="55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" fontId="9" fillId="0" borderId="0" xfId="1" applyNumberFormat="1"/>
    <xf numFmtId="2" fontId="27" fillId="0" borderId="0" xfId="1" applyNumberFormat="1" applyFont="1"/>
    <xf numFmtId="168" fontId="9" fillId="0" borderId="0" xfId="1" applyNumberFormat="1"/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50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51" xfId="1" applyFont="1" applyBorder="1" applyAlignment="1">
      <alignment horizontal="center" vertical="center" wrapText="1"/>
    </xf>
    <xf numFmtId="0" fontId="17" fillId="0" borderId="54" xfId="1" applyFont="1" applyBorder="1" applyAlignment="1">
      <alignment horizontal="center" vertical="center" wrapText="1"/>
    </xf>
    <xf numFmtId="0" fontId="17" fillId="0" borderId="53" xfId="1" applyFont="1" applyBorder="1" applyAlignment="1">
      <alignment horizontal="center" vertical="center" wrapText="1"/>
    </xf>
    <xf numFmtId="0" fontId="17" fillId="0" borderId="55" xfId="1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34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 wrapText="1"/>
    </xf>
    <xf numFmtId="0" fontId="1" fillId="0" borderId="38" xfId="1" applyFont="1" applyBorder="1" applyAlignment="1">
      <alignment horizontal="center" vertical="center" wrapText="1"/>
    </xf>
    <xf numFmtId="0" fontId="17" fillId="3" borderId="42" xfId="1" applyFont="1" applyFill="1" applyBorder="1" applyAlignment="1">
      <alignment horizontal="left" vertical="center"/>
    </xf>
    <xf numFmtId="0" fontId="17" fillId="3" borderId="22" xfId="1" applyFont="1" applyFill="1" applyBorder="1" applyAlignment="1">
      <alignment horizontal="left" vertical="center"/>
    </xf>
    <xf numFmtId="0" fontId="17" fillId="3" borderId="21" xfId="1" applyFont="1" applyFill="1" applyBorder="1" applyAlignment="1">
      <alignment horizontal="left" vertical="center"/>
    </xf>
    <xf numFmtId="0" fontId="1" fillId="0" borderId="43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/>
    </xf>
    <xf numFmtId="0" fontId="1" fillId="0" borderId="45" xfId="1" applyFont="1" applyBorder="1" applyAlignment="1">
      <alignment horizontal="center" vertical="center"/>
    </xf>
    <xf numFmtId="0" fontId="1" fillId="0" borderId="46" xfId="1" applyFont="1" applyBorder="1" applyAlignment="1">
      <alignment horizontal="center" vertical="center"/>
    </xf>
    <xf numFmtId="0" fontId="1" fillId="0" borderId="47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48" xfId="1" applyFont="1" applyBorder="1" applyAlignment="1">
      <alignment horizontal="center" vertical="center"/>
    </xf>
    <xf numFmtId="0" fontId="9" fillId="0" borderId="0" xfId="1" applyAlignment="1">
      <alignment horizontal="left" vertical="center" wrapText="1"/>
    </xf>
    <xf numFmtId="0" fontId="9" fillId="0" borderId="9" xfId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0" borderId="10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166" fontId="12" fillId="0" borderId="12" xfId="3" applyFont="1" applyBorder="1" applyAlignment="1">
      <alignment horizontal="center" vertical="center" wrapText="1"/>
    </xf>
    <xf numFmtId="166" fontId="12" fillId="0" borderId="13" xfId="3" applyFont="1" applyBorder="1" applyAlignment="1">
      <alignment horizontal="center" vertical="center" wrapText="1"/>
    </xf>
    <xf numFmtId="167" fontId="12" fillId="0" borderId="12" xfId="3" applyNumberFormat="1" applyFont="1" applyBorder="1" applyAlignment="1">
      <alignment horizontal="center" vertical="center" wrapText="1"/>
    </xf>
    <xf numFmtId="167" fontId="12" fillId="0" borderId="9" xfId="3" applyNumberFormat="1" applyFont="1" applyBorder="1" applyAlignment="1">
      <alignment horizontal="center" vertical="center" wrapText="1"/>
    </xf>
    <xf numFmtId="167" fontId="12" fillId="0" borderId="13" xfId="3" applyNumberFormat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left" vertical="center" wrapText="1"/>
    </xf>
    <xf numFmtId="0" fontId="13" fillId="0" borderId="21" xfId="1" applyFont="1" applyBorder="1" applyAlignment="1">
      <alignment horizontal="left" vertical="center" wrapText="1"/>
    </xf>
    <xf numFmtId="49" fontId="13" fillId="0" borderId="16" xfId="20" applyNumberFormat="1" applyFont="1" applyBorder="1" applyAlignment="1">
      <alignment horizontal="right" vertical="center"/>
    </xf>
    <xf numFmtId="49" fontId="13" fillId="0" borderId="18" xfId="20" applyNumberFormat="1" applyFont="1" applyBorder="1" applyAlignment="1">
      <alignment horizontal="right" vertical="center"/>
    </xf>
    <xf numFmtId="49" fontId="13" fillId="0" borderId="17" xfId="20" applyNumberFormat="1" applyFont="1" applyBorder="1" applyAlignment="1">
      <alignment horizontal="right" vertical="center"/>
    </xf>
    <xf numFmtId="49" fontId="13" fillId="0" borderId="62" xfId="20" applyNumberFormat="1" applyFont="1" applyBorder="1" applyAlignment="1">
      <alignment horizontal="right" vertical="center"/>
    </xf>
    <xf numFmtId="49" fontId="13" fillId="0" borderId="63" xfId="20" applyNumberFormat="1" applyFont="1" applyBorder="1" applyAlignment="1">
      <alignment horizontal="right" vertical="center"/>
    </xf>
    <xf numFmtId="49" fontId="13" fillId="0" borderId="64" xfId="20" applyNumberFormat="1" applyFont="1" applyBorder="1" applyAlignment="1">
      <alignment horizontal="right" vertical="center"/>
    </xf>
    <xf numFmtId="4" fontId="10" fillId="6" borderId="31" xfId="20" applyNumberFormat="1" applyFont="1" applyFill="1" applyBorder="1" applyAlignment="1">
      <alignment horizontal="center" vertical="center"/>
    </xf>
    <xf numFmtId="4" fontId="10" fillId="6" borderId="2" xfId="20" applyNumberFormat="1" applyFont="1" applyFill="1" applyBorder="1" applyAlignment="1">
      <alignment horizontal="center" vertical="center"/>
    </xf>
    <xf numFmtId="4" fontId="10" fillId="6" borderId="38" xfId="20" applyNumberFormat="1" applyFont="1" applyFill="1" applyBorder="1" applyAlignment="1">
      <alignment horizontal="center" vertical="center"/>
    </xf>
    <xf numFmtId="0" fontId="10" fillId="0" borderId="5" xfId="20" applyFont="1" applyBorder="1" applyAlignment="1">
      <alignment horizontal="center" vertical="center" wrapText="1"/>
    </xf>
    <xf numFmtId="0" fontId="10" fillId="0" borderId="6" xfId="20" applyFont="1" applyBorder="1" applyAlignment="1">
      <alignment horizontal="center" vertical="center" wrapText="1"/>
    </xf>
    <xf numFmtId="0" fontId="10" fillId="0" borderId="7" xfId="20" applyFont="1" applyBorder="1" applyAlignment="1">
      <alignment horizontal="center" vertical="center" wrapText="1"/>
    </xf>
    <xf numFmtId="0" fontId="10" fillId="0" borderId="10" xfId="20" applyFont="1" applyBorder="1" applyAlignment="1">
      <alignment horizontal="center" vertical="center" wrapText="1"/>
    </xf>
    <xf numFmtId="0" fontId="10" fillId="0" borderId="1" xfId="20" applyFont="1" applyBorder="1" applyAlignment="1">
      <alignment horizontal="center" vertical="center" wrapText="1"/>
    </xf>
    <xf numFmtId="0" fontId="10" fillId="0" borderId="11" xfId="20" applyFont="1" applyBorder="1" applyAlignment="1">
      <alignment horizontal="center" vertical="center" wrapText="1"/>
    </xf>
    <xf numFmtId="4" fontId="10" fillId="0" borderId="8" xfId="20" applyNumberFormat="1" applyFont="1" applyBorder="1" applyAlignment="1">
      <alignment horizontal="center" vertical="center"/>
    </xf>
    <xf numFmtId="4" fontId="10" fillId="0" borderId="0" xfId="20" applyNumberFormat="1" applyFont="1" applyAlignment="1">
      <alignment horizontal="center" vertical="center"/>
    </xf>
    <xf numFmtId="4" fontId="10" fillId="0" borderId="1" xfId="20" applyNumberFormat="1" applyFont="1" applyBorder="1" applyAlignment="1">
      <alignment horizontal="center" vertical="center"/>
    </xf>
    <xf numFmtId="4" fontId="10" fillId="0" borderId="11" xfId="20" applyNumberFormat="1" applyFont="1" applyBorder="1" applyAlignment="1">
      <alignment horizontal="center" vertical="center"/>
    </xf>
    <xf numFmtId="49" fontId="10" fillId="0" borderId="31" xfId="20" applyNumberFormat="1" applyFont="1" applyBorder="1" applyAlignment="1">
      <alignment horizontal="center" vertical="center"/>
    </xf>
    <xf numFmtId="49" fontId="10" fillId="0" borderId="38" xfId="20" applyNumberFormat="1" applyFont="1" applyBorder="1" applyAlignment="1">
      <alignment horizontal="center" vertical="center"/>
    </xf>
    <xf numFmtId="3" fontId="10" fillId="0" borderId="31" xfId="20" applyNumberFormat="1" applyFont="1" applyBorder="1" applyAlignment="1">
      <alignment horizontal="center" vertical="center"/>
    </xf>
    <xf numFmtId="3" fontId="10" fillId="0" borderId="38" xfId="20" applyNumberFormat="1" applyFont="1" applyBorder="1" applyAlignment="1">
      <alignment horizontal="center" vertical="center"/>
    </xf>
    <xf numFmtId="49" fontId="10" fillId="0" borderId="12" xfId="20" applyNumberFormat="1" applyFont="1" applyBorder="1" applyAlignment="1">
      <alignment horizontal="center" vertical="center"/>
    </xf>
    <xf numFmtId="49" fontId="10" fillId="0" borderId="13" xfId="20" applyNumberFormat="1" applyFont="1" applyBorder="1" applyAlignment="1">
      <alignment horizontal="center" vertical="center"/>
    </xf>
    <xf numFmtId="49" fontId="10" fillId="0" borderId="14" xfId="20" applyNumberFormat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8" fillId="0" borderId="5" xfId="19" applyFont="1" applyBorder="1" applyAlignment="1">
      <alignment horizontal="center" vertical="center" wrapText="1"/>
    </xf>
    <xf numFmtId="0" fontId="18" fillId="0" borderId="6" xfId="19" applyFont="1" applyBorder="1" applyAlignment="1">
      <alignment horizontal="center" vertical="center" wrapText="1"/>
    </xf>
    <xf numFmtId="0" fontId="18" fillId="0" borderId="7" xfId="19" applyFont="1" applyBorder="1" applyAlignment="1">
      <alignment horizontal="center" vertical="center" wrapText="1"/>
    </xf>
    <xf numFmtId="0" fontId="18" fillId="0" borderId="10" xfId="19" applyFont="1" applyBorder="1" applyAlignment="1">
      <alignment horizontal="center" vertical="center" wrapText="1"/>
    </xf>
    <xf numFmtId="0" fontId="18" fillId="0" borderId="1" xfId="19" applyFont="1" applyBorder="1" applyAlignment="1">
      <alignment horizontal="center" vertical="center" wrapText="1"/>
    </xf>
    <xf numFmtId="0" fontId="18" fillId="0" borderId="11" xfId="19" applyFont="1" applyBorder="1" applyAlignment="1">
      <alignment horizontal="center" vertical="center" wrapText="1"/>
    </xf>
    <xf numFmtId="4" fontId="18" fillId="0" borderId="5" xfId="20" applyNumberFormat="1" applyFont="1" applyBorder="1" applyAlignment="1">
      <alignment horizontal="center" vertical="center" wrapText="1"/>
    </xf>
    <xf numFmtId="4" fontId="18" fillId="0" borderId="6" xfId="20" applyNumberFormat="1" applyFont="1" applyBorder="1" applyAlignment="1">
      <alignment horizontal="center" vertical="center" wrapText="1"/>
    </xf>
    <xf numFmtId="4" fontId="18" fillId="0" borderId="7" xfId="20" applyNumberFormat="1" applyFont="1" applyBorder="1" applyAlignment="1">
      <alignment horizontal="center" vertical="center" wrapText="1"/>
    </xf>
    <xf numFmtId="4" fontId="18" fillId="0" borderId="10" xfId="20" applyNumberFormat="1" applyFont="1" applyBorder="1" applyAlignment="1">
      <alignment horizontal="center" vertical="center" wrapText="1"/>
    </xf>
    <xf numFmtId="4" fontId="18" fillId="0" borderId="1" xfId="20" applyNumberFormat="1" applyFont="1" applyBorder="1" applyAlignment="1">
      <alignment horizontal="center" vertical="center" wrapText="1"/>
    </xf>
    <xf numFmtId="4" fontId="18" fillId="0" borderId="11" xfId="20" applyNumberFormat="1" applyFont="1" applyBorder="1" applyAlignment="1">
      <alignment horizontal="center" vertical="center" wrapText="1"/>
    </xf>
    <xf numFmtId="0" fontId="19" fillId="0" borderId="5" xfId="19" applyFont="1" applyBorder="1" applyAlignment="1">
      <alignment horizontal="center" vertical="center"/>
    </xf>
    <xf numFmtId="0" fontId="19" fillId="0" borderId="6" xfId="19" applyFont="1" applyBorder="1" applyAlignment="1">
      <alignment horizontal="center" vertical="center"/>
    </xf>
    <xf numFmtId="0" fontId="19" fillId="0" borderId="7" xfId="19" applyFont="1" applyBorder="1" applyAlignment="1">
      <alignment horizontal="center" vertical="center"/>
    </xf>
    <xf numFmtId="0" fontId="19" fillId="0" borderId="8" xfId="19" applyFont="1" applyBorder="1" applyAlignment="1">
      <alignment horizontal="center" vertical="center"/>
    </xf>
    <xf numFmtId="0" fontId="19" fillId="0" borderId="0" xfId="19" applyFont="1" applyAlignment="1">
      <alignment horizontal="center" vertical="center"/>
    </xf>
    <xf numFmtId="0" fontId="19" fillId="0" borderId="9" xfId="19" applyFont="1" applyBorder="1" applyAlignment="1">
      <alignment horizontal="center" vertical="center"/>
    </xf>
    <xf numFmtId="0" fontId="19" fillId="0" borderId="10" xfId="19" applyFont="1" applyBorder="1" applyAlignment="1">
      <alignment horizontal="center" vertical="center"/>
    </xf>
    <xf numFmtId="0" fontId="19" fillId="0" borderId="1" xfId="19" applyFont="1" applyBorder="1" applyAlignment="1">
      <alignment horizontal="center" vertical="center"/>
    </xf>
    <xf numFmtId="0" fontId="19" fillId="0" borderId="11" xfId="19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9" fillId="0" borderId="20" xfId="1" applyBorder="1" applyAlignment="1">
      <alignment horizontal="left" vertical="center" wrapText="1"/>
    </xf>
    <xf numFmtId="0" fontId="9" fillId="0" borderId="22" xfId="1" applyBorder="1" applyAlignment="1">
      <alignment horizontal="left" vertical="center" wrapText="1"/>
    </xf>
    <xf numFmtId="0" fontId="9" fillId="0" borderId="21" xfId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1" fillId="0" borderId="63" xfId="1" applyFont="1" applyBorder="1" applyAlignment="1">
      <alignment horizontal="center" vertical="center"/>
    </xf>
    <xf numFmtId="0" fontId="11" fillId="0" borderId="74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73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73" xfId="1" applyFont="1" applyBorder="1" applyAlignment="1">
      <alignment horizontal="center" vertical="center"/>
    </xf>
    <xf numFmtId="0" fontId="11" fillId="0" borderId="65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73" xfId="1" applyFont="1" applyBorder="1" applyAlignment="1">
      <alignment horizontal="left" vertical="center"/>
    </xf>
    <xf numFmtId="0" fontId="10" fillId="0" borderId="65" xfId="1" applyFont="1" applyBorder="1" applyAlignment="1">
      <alignment horizontal="center" vertical="center"/>
    </xf>
    <xf numFmtId="0" fontId="18" fillId="0" borderId="8" xfId="19" applyFont="1" applyBorder="1" applyAlignment="1">
      <alignment horizontal="center" vertical="center" wrapText="1"/>
    </xf>
    <xf numFmtId="0" fontId="18" fillId="0" borderId="0" xfId="19" applyFont="1" applyAlignment="1">
      <alignment horizontal="center" vertical="center" wrapText="1"/>
    </xf>
    <xf numFmtId="0" fontId="18" fillId="0" borderId="9" xfId="19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right" vertical="center"/>
    </xf>
    <xf numFmtId="0" fontId="10" fillId="3" borderId="38" xfId="1" applyFont="1" applyFill="1" applyBorder="1" applyAlignment="1">
      <alignment horizontal="right" vertical="center"/>
    </xf>
    <xf numFmtId="0" fontId="10" fillId="0" borderId="16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17" xfId="1" applyFont="1" applyBorder="1" applyAlignment="1">
      <alignment horizontal="left" vertical="center"/>
    </xf>
    <xf numFmtId="0" fontId="10" fillId="0" borderId="20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0" fontId="10" fillId="0" borderId="21" xfId="1" applyFont="1" applyBorder="1" applyAlignment="1">
      <alignment horizontal="left" vertical="center"/>
    </xf>
    <xf numFmtId="0" fontId="10" fillId="0" borderId="20" xfId="6" applyFont="1" applyBorder="1" applyAlignment="1">
      <alignment horizontal="left" vertical="center"/>
    </xf>
    <xf numFmtId="0" fontId="10" fillId="0" borderId="22" xfId="6" applyFont="1" applyBorder="1" applyAlignment="1">
      <alignment horizontal="left" vertical="center"/>
    </xf>
    <xf numFmtId="0" fontId="10" fillId="0" borderId="21" xfId="6" applyFont="1" applyBorder="1" applyAlignment="1">
      <alignment horizontal="left" vertical="center"/>
    </xf>
    <xf numFmtId="0" fontId="11" fillId="0" borderId="20" xfId="6" applyFont="1" applyBorder="1" applyAlignment="1">
      <alignment horizontal="left" vertical="center" wrapText="1"/>
    </xf>
    <xf numFmtId="0" fontId="11" fillId="0" borderId="22" xfId="6" applyFont="1" applyBorder="1" applyAlignment="1">
      <alignment horizontal="left" vertical="center" wrapText="1"/>
    </xf>
    <xf numFmtId="0" fontId="11" fillId="0" borderId="21" xfId="6" applyFont="1" applyBorder="1" applyAlignment="1">
      <alignment horizontal="left" vertical="center" wrapText="1"/>
    </xf>
    <xf numFmtId="0" fontId="10" fillId="0" borderId="8" xfId="7" applyFont="1" applyBorder="1" applyAlignment="1">
      <alignment horizontal="left" vertical="center" wrapText="1"/>
    </xf>
    <xf numFmtId="0" fontId="10" fillId="0" borderId="0" xfId="7" applyFont="1" applyAlignment="1">
      <alignment horizontal="left" vertical="center" wrapText="1"/>
    </xf>
    <xf numFmtId="0" fontId="12" fillId="4" borderId="31" xfId="2" applyFont="1" applyFill="1" applyBorder="1" applyAlignment="1">
      <alignment horizontal="center" vertical="center" wrapText="1"/>
    </xf>
    <xf numFmtId="0" fontId="12" fillId="4" borderId="38" xfId="2" applyFont="1" applyFill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8" xfId="2" applyFont="1" applyBorder="1" applyAlignment="1">
      <alignment horizontal="center" vertical="center" wrapText="1"/>
    </xf>
    <xf numFmtId="0" fontId="32" fillId="0" borderId="12" xfId="2" applyFont="1" applyBorder="1" applyAlignment="1">
      <alignment horizontal="center" vertical="center"/>
    </xf>
    <xf numFmtId="0" fontId="32" fillId="0" borderId="14" xfId="2" applyFont="1" applyBorder="1" applyAlignment="1">
      <alignment horizontal="center" vertical="center"/>
    </xf>
    <xf numFmtId="0" fontId="32" fillId="0" borderId="12" xfId="2" applyFont="1" applyBorder="1" applyAlignment="1">
      <alignment horizontal="center" vertical="center" wrapText="1"/>
    </xf>
    <xf numFmtId="0" fontId="32" fillId="0" borderId="14" xfId="2" applyFont="1" applyBorder="1" applyAlignment="1">
      <alignment horizontal="center" vertical="center" wrapText="1"/>
    </xf>
    <xf numFmtId="40" fontId="12" fillId="0" borderId="12" xfId="17" applyFont="1" applyBorder="1" applyAlignment="1">
      <alignment horizontal="center" vertical="center" wrapText="1"/>
    </xf>
    <xf numFmtId="40" fontId="12" fillId="0" borderId="14" xfId="17" applyFont="1" applyBorder="1" applyAlignment="1">
      <alignment horizontal="center" vertical="center" wrapText="1"/>
    </xf>
    <xf numFmtId="40" fontId="12" fillId="0" borderId="7" xfId="17" applyFont="1" applyBorder="1" applyAlignment="1">
      <alignment horizontal="center" vertical="center" wrapText="1"/>
    </xf>
    <xf numFmtId="40" fontId="12" fillId="0" borderId="11" xfId="17" applyFont="1" applyBorder="1" applyAlignment="1">
      <alignment horizontal="center" vertical="center" wrapText="1"/>
    </xf>
    <xf numFmtId="0" fontId="32" fillId="0" borderId="31" xfId="2" applyFont="1" applyBorder="1" applyAlignment="1">
      <alignment horizontal="center" vertical="center"/>
    </xf>
    <xf numFmtId="0" fontId="32" fillId="0" borderId="38" xfId="2" applyFont="1" applyBorder="1" applyAlignment="1">
      <alignment horizontal="center" vertical="center"/>
    </xf>
    <xf numFmtId="0" fontId="12" fillId="4" borderId="12" xfId="2" applyFont="1" applyFill="1" applyBorder="1" applyAlignment="1">
      <alignment horizontal="center" vertical="center" wrapText="1"/>
    </xf>
    <xf numFmtId="0" fontId="12" fillId="4" borderId="14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9" fillId="0" borderId="2" xfId="0" applyFont="1" applyBorder="1" applyAlignment="1">
      <alignment vertical="center"/>
    </xf>
    <xf numFmtId="0" fontId="3" fillId="0" borderId="82" xfId="0" applyFont="1" applyBorder="1" applyAlignment="1">
      <alignment horizontal="left" vertical="center" wrapText="1"/>
    </xf>
    <xf numFmtId="0" fontId="3" fillId="0" borderId="85" xfId="0" applyFont="1" applyBorder="1" applyAlignment="1">
      <alignment horizontal="left" vertical="center" wrapText="1"/>
    </xf>
    <xf numFmtId="0" fontId="17" fillId="0" borderId="31" xfId="9" applyFont="1" applyBorder="1" applyAlignment="1">
      <alignment horizontal="center" vertical="center"/>
    </xf>
    <xf numFmtId="0" fontId="17" fillId="0" borderId="2" xfId="9" applyFont="1" applyBorder="1" applyAlignment="1">
      <alignment horizontal="center" vertical="center"/>
    </xf>
    <xf numFmtId="0" fontId="17" fillId="0" borderId="38" xfId="9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0" fillId="0" borderId="56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 wrapText="1"/>
    </xf>
    <xf numFmtId="0" fontId="10" fillId="0" borderId="56" xfId="7" applyFont="1" applyBorder="1" applyAlignment="1">
      <alignment horizontal="center" vertical="center" wrapText="1"/>
    </xf>
    <xf numFmtId="0" fontId="11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10" fillId="0" borderId="31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10" fillId="0" borderId="38" xfId="7" applyFont="1" applyBorder="1" applyAlignment="1">
      <alignment horizontal="center" vertical="center"/>
    </xf>
    <xf numFmtId="0" fontId="10" fillId="0" borderId="5" xfId="7" applyFont="1" applyBorder="1" applyAlignment="1">
      <alignment horizontal="center" vertical="center" wrapText="1"/>
    </xf>
    <xf numFmtId="0" fontId="10" fillId="0" borderId="54" xfId="7" applyFont="1" applyBorder="1" applyAlignment="1">
      <alignment horizontal="center" vertical="center" wrapText="1"/>
    </xf>
    <xf numFmtId="0" fontId="17" fillId="0" borderId="2" xfId="12" applyFont="1" applyBorder="1" applyAlignment="1">
      <alignment horizontal="center" vertical="center"/>
    </xf>
    <xf numFmtId="0" fontId="17" fillId="0" borderId="38" xfId="12" applyFont="1" applyBorder="1" applyAlignment="1">
      <alignment horizontal="center" vertical="center"/>
    </xf>
    <xf numFmtId="0" fontId="17" fillId="0" borderId="60" xfId="12" applyFont="1" applyBorder="1" applyAlignment="1">
      <alignment horizontal="center" vertical="center" wrapText="1"/>
    </xf>
    <xf numFmtId="0" fontId="17" fillId="0" borderId="61" xfId="12" applyFont="1" applyBorder="1" applyAlignment="1">
      <alignment horizontal="center" vertical="center" wrapText="1"/>
    </xf>
    <xf numFmtId="4" fontId="10" fillId="0" borderId="5" xfId="11" applyNumberFormat="1" applyFont="1" applyBorder="1" applyAlignment="1">
      <alignment horizontal="center" vertical="center"/>
    </xf>
    <xf numFmtId="4" fontId="10" fillId="0" borderId="7" xfId="11" applyNumberFormat="1" applyFont="1" applyBorder="1" applyAlignment="1">
      <alignment horizontal="center" vertical="center"/>
    </xf>
    <xf numFmtId="0" fontId="10" fillId="0" borderId="23" xfId="7" applyFont="1" applyBorder="1" applyAlignment="1">
      <alignment horizontal="center" vertical="center"/>
    </xf>
    <xf numFmtId="0" fontId="10" fillId="0" borderId="13" xfId="7" applyFont="1" applyBorder="1" applyAlignment="1">
      <alignment horizontal="center" vertical="center"/>
    </xf>
    <xf numFmtId="0" fontId="10" fillId="0" borderId="27" xfId="7" applyFont="1" applyBorder="1" applyAlignment="1">
      <alignment horizontal="center" vertical="center"/>
    </xf>
    <xf numFmtId="0" fontId="29" fillId="0" borderId="20" xfId="10" applyFont="1" applyBorder="1" applyAlignment="1">
      <alignment horizontal="center" vertical="center"/>
    </xf>
    <xf numFmtId="0" fontId="29" fillId="0" borderId="22" xfId="10" applyFont="1" applyBorder="1" applyAlignment="1">
      <alignment horizontal="center" vertical="center"/>
    </xf>
    <xf numFmtId="0" fontId="29" fillId="0" borderId="21" xfId="10" applyFont="1" applyBorder="1" applyAlignment="1">
      <alignment horizontal="center" vertical="center"/>
    </xf>
    <xf numFmtId="0" fontId="32" fillId="0" borderId="24" xfId="10" applyFont="1" applyBorder="1" applyAlignment="1">
      <alignment horizontal="center" vertical="center"/>
    </xf>
    <xf numFmtId="0" fontId="32" fillId="0" borderId="26" xfId="10" applyFont="1" applyBorder="1" applyAlignment="1">
      <alignment horizontal="center" vertical="center"/>
    </xf>
    <xf numFmtId="0" fontId="32" fillId="0" borderId="25" xfId="10" applyFont="1" applyBorder="1" applyAlignment="1">
      <alignment horizontal="center" vertical="center"/>
    </xf>
    <xf numFmtId="0" fontId="32" fillId="0" borderId="8" xfId="10" applyFont="1" applyBorder="1" applyAlignment="1">
      <alignment horizontal="center" vertical="center"/>
    </xf>
    <xf numFmtId="0" fontId="32" fillId="0" borderId="0" xfId="10" applyFont="1" applyAlignment="1">
      <alignment horizontal="center" vertical="center"/>
    </xf>
    <xf numFmtId="0" fontId="32" fillId="0" borderId="9" xfId="10" applyFont="1" applyBorder="1" applyAlignment="1">
      <alignment horizontal="center" vertical="center"/>
    </xf>
    <xf numFmtId="0" fontId="32" fillId="0" borderId="28" xfId="10" applyFont="1" applyBorder="1" applyAlignment="1">
      <alignment horizontal="center" vertical="center"/>
    </xf>
    <xf numFmtId="0" fontId="32" fillId="0" borderId="30" xfId="10" applyFont="1" applyBorder="1" applyAlignment="1">
      <alignment horizontal="center" vertical="center"/>
    </xf>
    <xf numFmtId="0" fontId="32" fillId="0" borderId="29" xfId="10" applyFont="1" applyBorder="1" applyAlignment="1">
      <alignment horizontal="center" vertical="center"/>
    </xf>
    <xf numFmtId="0" fontId="32" fillId="0" borderId="62" xfId="10" applyFont="1" applyBorder="1" applyAlignment="1">
      <alignment horizontal="center" vertical="center"/>
    </xf>
    <xf numFmtId="0" fontId="32" fillId="0" borderId="63" xfId="10" applyFont="1" applyBorder="1" applyAlignment="1">
      <alignment horizontal="center" vertical="center"/>
    </xf>
    <xf numFmtId="0" fontId="32" fillId="0" borderId="64" xfId="10" applyFont="1" applyBorder="1" applyAlignment="1">
      <alignment horizontal="center" vertical="center"/>
    </xf>
    <xf numFmtId="0" fontId="11" fillId="0" borderId="10" xfId="7" applyFont="1" applyBorder="1" applyAlignment="1">
      <alignment horizontal="left" vertical="center" wrapText="1"/>
    </xf>
    <xf numFmtId="0" fontId="11" fillId="0" borderId="1" xfId="7" applyFont="1" applyBorder="1" applyAlignment="1">
      <alignment horizontal="left" vertical="center" wrapText="1"/>
    </xf>
    <xf numFmtId="0" fontId="10" fillId="0" borderId="31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0" fillId="0" borderId="38" xfId="7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/>
    </xf>
  </cellXfs>
  <cellStyles count="34">
    <cellStyle name="Normal" xfId="0" builtinId="0"/>
    <cellStyle name="Normal 12" xfId="10"/>
    <cellStyle name="Normal 2" xfId="4"/>
    <cellStyle name="Normal 2 2" xfId="1"/>
    <cellStyle name="Normal 2 2 2" xfId="2"/>
    <cellStyle name="Normal 2 3" xfId="11"/>
    <cellStyle name="Normal 3" xfId="26"/>
    <cellStyle name="Normal 7" xfId="6"/>
    <cellStyle name="Normal 8" xfId="5"/>
    <cellStyle name="Normal_4.000 Custo Canteiro e 5.000 Mobilização" xfId="15"/>
    <cellStyle name="Normal_4.000 Custo Canteiro e 5.000 Mobilização 2" xfId="16"/>
    <cellStyle name="Normal_Composição de custos 2" xfId="7"/>
    <cellStyle name="Normal_Composição de custos 2 2" xfId="9"/>
    <cellStyle name="Normal_Conquista - Planilhas de quantidades" xfId="12"/>
    <cellStyle name="Normal_Custos Unitários-CBUQ Nov07_CRAS_CGde" xfId="13"/>
    <cellStyle name="Normal_Lagoa  - 12-09-2007_Comparativo" xfId="14"/>
    <cellStyle name="Normal_Mirassol 2" xfId="19"/>
    <cellStyle name="Normal_PL. TRABALHO NOVA SAPEZAL-BR 364-2004 - (PREF.) 2" xfId="20"/>
    <cellStyle name="Porcentagem" xfId="24" builtinId="5"/>
    <cellStyle name="Porcentagem 4" xfId="22"/>
    <cellStyle name="Separador de milhares 2" xfId="8"/>
    <cellStyle name="Separador de milhares 2 2" xfId="29"/>
    <cellStyle name="Separador de milhares 3" xfId="3"/>
    <cellStyle name="Separador de milhares 3 2" xfId="28"/>
    <cellStyle name="Separador de milhares_4.000 Custo Canteiro e 5.000 Mobilização 2" xfId="17"/>
    <cellStyle name="Separador de milhares_PL. TRABALHO NOVA SAPEZAL-BR 364-2004 - (PREF.) 2" xfId="21"/>
    <cellStyle name="Separador de milhares_Proposta-Prodeagro 2" xfId="23"/>
    <cellStyle name="Título 17" xfId="33"/>
    <cellStyle name="Vírgula" xfId="25" builtinId="3"/>
    <cellStyle name="Vírgula 2" xfId="18"/>
    <cellStyle name="Vírgula 2 2" xfId="30"/>
    <cellStyle name="Vírgula 3" xfId="27"/>
    <cellStyle name="Vírgula 4" xfId="31"/>
    <cellStyle name="Vírgula 5" xfId="32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105833</xdr:colOff>
      <xdr:row>20</xdr:row>
      <xdr:rowOff>127000</xdr:rowOff>
    </xdr:from>
    <xdr:to>
      <xdr:col>7</xdr:col>
      <xdr:colOff>970094</xdr:colOff>
      <xdr:row>23</xdr:row>
      <xdr:rowOff>116416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F1AD53-3B9C-4153-9B0F-D0E633FD9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4166" y="3767667"/>
          <a:ext cx="2631678" cy="71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3238500</xdr:colOff>
      <xdr:row>1</xdr:row>
      <xdr:rowOff>161926</xdr:rowOff>
    </xdr:from>
    <xdr:to>
      <xdr:col>2</xdr:col>
      <xdr:colOff>4527152</xdr:colOff>
      <xdr:row>3</xdr:row>
      <xdr:rowOff>133324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B1098F-133F-4646-88F9-240A4DF4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352426"/>
          <a:ext cx="1288652" cy="352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857250</xdr:colOff>
      <xdr:row>3</xdr:row>
      <xdr:rowOff>142875</xdr:rowOff>
    </xdr:from>
    <xdr:to>
      <xdr:col>7</xdr:col>
      <xdr:colOff>1021953</xdr:colOff>
      <xdr:row>5</xdr:row>
      <xdr:rowOff>130210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3ADF72D-0675-48C8-90F2-121BE99EF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600075"/>
          <a:ext cx="1764903" cy="4826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3400425</xdr:colOff>
      <xdr:row>2</xdr:row>
      <xdr:rowOff>19050</xdr:rowOff>
    </xdr:from>
    <xdr:to>
      <xdr:col>1</xdr:col>
      <xdr:colOff>4546203</xdr:colOff>
      <xdr:row>3</xdr:row>
      <xdr:rowOff>141877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0AD3B93-66F6-414E-8EBF-D6782C01B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4775" y="400050"/>
          <a:ext cx="1145778" cy="3133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1174750</xdr:colOff>
      <xdr:row>2</xdr:row>
      <xdr:rowOff>74084</xdr:rowOff>
    </xdr:from>
    <xdr:to>
      <xdr:col>7</xdr:col>
      <xdr:colOff>907652</xdr:colOff>
      <xdr:row>4</xdr:row>
      <xdr:rowOff>140989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8600F61-CD49-4F40-A2B1-8AE31A98B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8667" y="455084"/>
          <a:ext cx="1637902" cy="447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2</xdr:row>
      <xdr:rowOff>57150</xdr:rowOff>
    </xdr:from>
    <xdr:to>
      <xdr:col>7</xdr:col>
      <xdr:colOff>736203</xdr:colOff>
      <xdr:row>4</xdr:row>
      <xdr:rowOff>158785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2B1F31F-E93A-485E-BBB1-02262996B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438150"/>
          <a:ext cx="1764903" cy="482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2</xdr:row>
      <xdr:rowOff>38100</xdr:rowOff>
    </xdr:from>
    <xdr:to>
      <xdr:col>9</xdr:col>
      <xdr:colOff>631428</xdr:colOff>
      <xdr:row>4</xdr:row>
      <xdr:rowOff>139735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F92BEB1-A79F-45C6-B9DC-09B709CF4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419100"/>
          <a:ext cx="1764903" cy="4826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2</xdr:row>
      <xdr:rowOff>38100</xdr:rowOff>
    </xdr:from>
    <xdr:to>
      <xdr:col>5</xdr:col>
      <xdr:colOff>679053</xdr:colOff>
      <xdr:row>4</xdr:row>
      <xdr:rowOff>139735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D0F68E9-2DB3-42A7-8E3D-24F74C7CC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2525" y="419100"/>
          <a:ext cx="1764903" cy="482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257175</xdr:colOff>
      <xdr:row>2</xdr:row>
      <xdr:rowOff>57150</xdr:rowOff>
    </xdr:from>
    <xdr:to>
      <xdr:col>9</xdr:col>
      <xdr:colOff>660003</xdr:colOff>
      <xdr:row>4</xdr:row>
      <xdr:rowOff>158785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F78093F-F482-43FE-BD3B-2759D44BF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438150"/>
          <a:ext cx="1764903" cy="4826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66261</xdr:colOff>
      <xdr:row>0</xdr:row>
      <xdr:rowOff>124240</xdr:rowOff>
    </xdr:from>
    <xdr:to>
      <xdr:col>9</xdr:col>
      <xdr:colOff>158077</xdr:colOff>
      <xdr:row>2</xdr:row>
      <xdr:rowOff>176179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6C0312E-030C-4558-9472-343F2FE57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1565" y="124240"/>
          <a:ext cx="1764903" cy="482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0</xdr:row>
      <xdr:rowOff>133350</xdr:rowOff>
    </xdr:from>
    <xdr:to>
      <xdr:col>10</xdr:col>
      <xdr:colOff>317103</xdr:colOff>
      <xdr:row>2</xdr:row>
      <xdr:rowOff>177835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E23CE9-5193-499B-AF50-6D6606755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5" y="133350"/>
          <a:ext cx="1764903" cy="48263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90909E4-ADC2-4580-BD49-E424BE599D29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998CBDC-3E4D-41E9-82BC-59C3D87DFF9F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6188959-4B76-4B53-8E80-908876E63ACF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22F0C9E-4AAD-4F62-B9A5-774FBD9912B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00E2AF3-EAC7-4D28-B07B-F502079C7F6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5D6C764-3361-4AFE-8B7D-0140EE0D99E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CC1C711-FA25-4174-9EDF-256758A73D78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DBA9B6C-B599-47A0-8004-98546D6A42BF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DB3B41B-E050-444C-A0D6-62B699D56B1D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FCDAE1C-9C67-47CC-8CBA-1E3A0EFB13E8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1F8ECEC-792D-4D3E-9DF0-4EC97B0B17BD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A0D07D4-157F-4071-A2C2-AB42A7D65150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1F53D88-282B-4687-8E26-9BEBE8A1EC3E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4AA5E9FC-B015-410A-8FB2-1B4DF758C788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110E4BE-F175-4924-BC45-F5F6D3F17FE7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7AA2FCD7-0B5E-40DE-8EBF-F8AD63CF942C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C37D5A5-0B78-4E0C-982A-CB89F0271ABB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3B13D008-3A1F-4EDE-9D02-408474873A0E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85C496E6-71A8-4A65-8F6B-6D54B07E2FD7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6D02DEEE-9169-4EB8-9E7C-345B5E64945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6E90EBAB-E2DA-44E0-A5FE-745F07C2CA6E}"/>
            </a:ext>
          </a:extLst>
        </xdr:cNvPr>
        <xdr:cNvSpPr>
          <a:spLocks noChangeArrowheads="1"/>
        </xdr:cNvSpPr>
      </xdr:nvSpPr>
      <xdr:spPr bwMode="auto">
        <a:xfrm>
          <a:off x="4303395" y="0"/>
          <a:ext cx="4648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1379220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FF5B8E22-84F4-464B-9C5E-877ECC8A947F}"/>
            </a:ext>
          </a:extLst>
        </xdr:cNvPr>
        <xdr:cNvSpPr>
          <a:spLocks noChangeArrowheads="1"/>
        </xdr:cNvSpPr>
      </xdr:nvSpPr>
      <xdr:spPr bwMode="auto">
        <a:xfrm>
          <a:off x="477012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136E06C-D4FF-4D45-A67D-80A8E512DD09}"/>
            </a:ext>
          </a:extLst>
        </xdr:cNvPr>
        <xdr:cNvSpPr>
          <a:spLocks noChangeArrowheads="1"/>
        </xdr:cNvSpPr>
      </xdr:nvSpPr>
      <xdr:spPr bwMode="auto">
        <a:xfrm>
          <a:off x="4288155" y="0"/>
          <a:ext cx="48387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1447800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23BA88E3-4A62-4F2F-A9D3-E4F71AB183B1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ADD21CE4-2CE9-4E9B-819C-3C244FD74A00}"/>
            </a:ext>
          </a:extLst>
        </xdr:cNvPr>
        <xdr:cNvSpPr>
          <a:spLocks noChangeArrowheads="1"/>
        </xdr:cNvSpPr>
      </xdr:nvSpPr>
      <xdr:spPr bwMode="auto">
        <a:xfrm>
          <a:off x="476821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3810000</xdr:colOff>
      <xdr:row>0</xdr:row>
      <xdr:rowOff>137584</xdr:rowOff>
    </xdr:from>
    <xdr:to>
      <xdr:col>4</xdr:col>
      <xdr:colOff>494903</xdr:colOff>
      <xdr:row>3</xdr:row>
      <xdr:rowOff>48719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60C3F29E-CD41-4D9E-8C01-528300B5E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4500" y="137584"/>
          <a:ext cx="1764903" cy="48263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3C76C2-E659-40B1-A140-668FE1FC66A5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F3EE99A-2D03-492C-8E2D-47E2632E320B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750E8F8-557B-40BE-952F-68163073AF37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DC2BECA-651C-4784-B957-DDBC4EF871D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09CA1D5-C327-4D24-980E-5D9DCDC82BD9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8ED6475-9A1A-463D-8F34-AB7C2629B5E3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161B718-F50A-4029-9056-62BE7985F39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2346A1B-2699-4FFC-858E-3EC7D502EAE9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4EDE866-E827-442A-BC5D-642FDCE42783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863B592-6577-43C1-8D4E-CBEE2D0B1DBA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AB0EE3E-DB51-4B13-82E4-225CBCBDE0C3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EBF669D-FEED-47E7-B8F4-B6FC61305F31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FFCB7ED-4F45-4D47-9942-75233C2F51CB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397D2D25-CBCA-431D-8814-04735C48A34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87979525-6F6B-45C2-AFC2-ADD5982DF00F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37CFF9D-3795-4E1A-9E5A-133D235C5E61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36DC634-3A6D-4D07-9F2B-C2EC22A4DBB4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9B01B19F-379D-4C8B-B3F2-B7AD0AFB3C1F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4AD3C5FF-7F29-49CC-BE53-2F046907541D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E27B0447-2BDD-4B2D-A6B6-5A6FDB310CF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52EBD4C-BA79-4ADF-85D7-DC6943FFE0FD}"/>
            </a:ext>
          </a:extLst>
        </xdr:cNvPr>
        <xdr:cNvSpPr>
          <a:spLocks noChangeArrowheads="1"/>
        </xdr:cNvSpPr>
      </xdr:nvSpPr>
      <xdr:spPr bwMode="auto">
        <a:xfrm>
          <a:off x="4398645" y="0"/>
          <a:ext cx="60579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1371600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D7D96F72-7006-418A-8D01-7174E7D705F0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381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601FE70C-5680-4E19-86C6-9A56B82F9BEE}"/>
            </a:ext>
          </a:extLst>
        </xdr:cNvPr>
        <xdr:cNvSpPr>
          <a:spLocks noChangeArrowheads="1"/>
        </xdr:cNvSpPr>
      </xdr:nvSpPr>
      <xdr:spPr bwMode="auto">
        <a:xfrm>
          <a:off x="4383405" y="0"/>
          <a:ext cx="6172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1440180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24B08AB4-8A71-4AAC-955E-94046E5A7E72}"/>
            </a:ext>
          </a:extLst>
        </xdr:cNvPr>
        <xdr:cNvSpPr>
          <a:spLocks noChangeArrowheads="1"/>
        </xdr:cNvSpPr>
      </xdr:nvSpPr>
      <xdr:spPr bwMode="auto">
        <a:xfrm>
          <a:off x="5002530" y="0"/>
          <a:ext cx="1905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DDC662E6-A9C8-4405-BD0F-708AC4E530D4}"/>
            </a:ext>
          </a:extLst>
        </xdr:cNvPr>
        <xdr:cNvSpPr>
          <a:spLocks noChangeArrowheads="1"/>
        </xdr:cNvSpPr>
      </xdr:nvSpPr>
      <xdr:spPr bwMode="auto">
        <a:xfrm>
          <a:off x="4996815" y="0"/>
          <a:ext cx="76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3820583</xdr:colOff>
      <xdr:row>0</xdr:row>
      <xdr:rowOff>116416</xdr:rowOff>
    </xdr:from>
    <xdr:to>
      <xdr:col>3</xdr:col>
      <xdr:colOff>759486</xdr:colOff>
      <xdr:row>3</xdr:row>
      <xdr:rowOff>27551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8A4B78EB-41A6-4DF1-9C3D-0E0603828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6166" y="116416"/>
          <a:ext cx="1764903" cy="4826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1460500</xdr:colOff>
      <xdr:row>36</xdr:row>
      <xdr:rowOff>38100</xdr:rowOff>
    </xdr:from>
    <xdr:to>
      <xdr:col>2</xdr:col>
      <xdr:colOff>1333103</xdr:colOff>
      <xdr:row>38</xdr:row>
      <xdr:rowOff>12735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F1F1FC5-000A-4FF6-900E-161933B8C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1600" y="9512300"/>
          <a:ext cx="1764903" cy="4826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AA551F6-C4C2-4725-8367-0D8BA9C43E2A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5011304-8E2E-4CE1-9B81-22BD8FE0617A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CFD0025-60C8-458E-A172-DA0B0EEAEC90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916F7D2-CF0C-41EF-A563-F1CC9675858D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4055347-8934-4EB9-96FB-665CB9BE71E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11BA5EC-6A9A-4007-9480-E7184BCE6B68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D2D198D-AF9B-4B5D-8B86-7D57A134195C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C533D31-8667-42E9-B922-B7CDE9E603AE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8C2805D9-06BE-4258-A41A-F5F95D497210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AFC70AE-C216-4D4C-BDEF-C8CFF151554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1CF9447-C262-4F75-B190-617E5DB47DB6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F7651D7-3DB0-4315-A80E-6305F0354DA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1696DC3-CECB-4403-9C4E-F1112FEF94D4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5DE6A01-D7D3-4615-92A6-A1EE3B958AB4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9708D52-AC7E-4D11-8F0A-2449BAF08D83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CB25F9C-4E99-4A0F-AF80-C508C13B22C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61B16CF1-C023-4784-921F-CDE2AF2A0537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77183E4A-DF91-4D2D-8796-C3CE504A3530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7277A7B0-839C-41E2-84D6-C71C12A73B5E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4A48FBC8-5122-4B00-B794-1726CB6E81EA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7A42739B-6F62-40DD-AEA2-5066EA630CB0}"/>
            </a:ext>
          </a:extLst>
        </xdr:cNvPr>
        <xdr:cNvSpPr>
          <a:spLocks noChangeArrowheads="1"/>
        </xdr:cNvSpPr>
      </xdr:nvSpPr>
      <xdr:spPr bwMode="auto">
        <a:xfrm>
          <a:off x="3141345" y="0"/>
          <a:ext cx="6934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1379220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16816CA-040F-46D3-813A-D89A5A60BC65}"/>
            </a:ext>
          </a:extLst>
        </xdr:cNvPr>
        <xdr:cNvSpPr>
          <a:spLocks noChangeArrowheads="1"/>
        </xdr:cNvSpPr>
      </xdr:nvSpPr>
      <xdr:spPr bwMode="auto">
        <a:xfrm>
          <a:off x="406527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82F40B8-4C9D-4F10-A7B9-90AC2AC38124}"/>
            </a:ext>
          </a:extLst>
        </xdr:cNvPr>
        <xdr:cNvSpPr>
          <a:spLocks noChangeArrowheads="1"/>
        </xdr:cNvSpPr>
      </xdr:nvSpPr>
      <xdr:spPr bwMode="auto">
        <a:xfrm>
          <a:off x="3126105" y="0"/>
          <a:ext cx="94107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1447800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F7CCC4B0-28A6-4E79-8B3F-24FA590D7B2D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FF8A2CB-F8B8-44C5-BE6C-F1FDD77450BE}"/>
            </a:ext>
          </a:extLst>
        </xdr:cNvPr>
        <xdr:cNvSpPr>
          <a:spLocks noChangeArrowheads="1"/>
        </xdr:cNvSpPr>
      </xdr:nvSpPr>
      <xdr:spPr bwMode="auto">
        <a:xfrm>
          <a:off x="406336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647699</xdr:colOff>
      <xdr:row>35</xdr:row>
      <xdr:rowOff>123825</xdr:rowOff>
    </xdr:from>
    <xdr:ext cx="4724401" cy="4840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8" name="CaixaDeTexto 27">
              <a:extLst>
                <a:ext uri="{FF2B5EF4-FFF2-40B4-BE49-F238E27FC236}">
                  <a16:creationId xmlns:a16="http://schemas.microsoft.com/office/drawing/2014/main" id="{BAF9B926-33C6-4299-B3B3-14B30DE55684}"/>
                </a:ext>
              </a:extLst>
            </xdr:cNvPr>
            <xdr:cNvSpPr txBox="1"/>
          </xdr:nvSpPr>
          <xdr:spPr>
            <a:xfrm>
              <a:off x="647699" y="8201025"/>
              <a:ext cx="4724401" cy="4840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0" i="1">
                        <a:latin typeface="Cambria Math" panose="02040503050406030204" pitchFamily="18" charset="0"/>
                      </a:rPr>
                      <m:t>𝐵𝐷𝐼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4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d>
                              <m:d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𝐴𝐶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𝑅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𝑆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𝐺</m:t>
                                </m:r>
                              </m:e>
                            </m:d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.</m:t>
                            </m:r>
                            <m:d>
                              <m:d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𝐷𝐹</m:t>
                                </m:r>
                              </m:e>
                            </m:d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.</m:t>
                            </m:r>
                            <m:d>
                              <m:d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𝐿</m:t>
                                </m:r>
                              </m:e>
                            </m:d>
                          </m:num>
                          <m:den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1−</m:t>
                            </m:r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𝐼</m:t>
                            </m:r>
                          </m:den>
                        </m:f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−1</m:t>
                        </m:r>
                      </m:e>
                    </m:d>
                    <m:r>
                      <a:rPr lang="pt-BR" sz="1400" b="0" i="1">
                        <a:latin typeface="Cambria Math" panose="02040503050406030204" pitchFamily="18" charset="0"/>
                      </a:rPr>
                      <m:t>.100</m:t>
                    </m:r>
                  </m:oMath>
                </m:oMathPara>
              </a14:m>
              <a:endParaRPr lang="pt-BR" sz="1400"/>
            </a:p>
          </xdr:txBody>
        </xdr:sp>
      </mc:Choice>
      <mc:Fallback xmlns="">
        <xdr:sp macro="" textlink="">
          <xdr:nvSpPr>
            <xdr:cNvPr id="28" name="CaixaDeTexto 27">
              <a:extLst>
                <a:ext uri="{FF2B5EF4-FFF2-40B4-BE49-F238E27FC236}">
                  <a16:creationId xmlns:a16="http://schemas.microsoft.com/office/drawing/2014/main" id="{BAF9B926-33C6-4299-B3B3-14B30DE55684}"/>
                </a:ext>
              </a:extLst>
            </xdr:cNvPr>
            <xdr:cNvSpPr txBox="1"/>
          </xdr:nvSpPr>
          <xdr:spPr>
            <a:xfrm>
              <a:off x="647699" y="8201025"/>
              <a:ext cx="4724401" cy="4840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pt-BR" sz="1400" b="0" i="0">
                  <a:latin typeface="Cambria Math" panose="02040503050406030204" pitchFamily="18" charset="0"/>
                </a:rPr>
                <a:t>𝐵𝐷𝐼=(((1+𝐴𝐶+𝑅+𝑆+𝐺).(1+𝐷𝐹).(1+𝐿))/(1−𝐼)−1).100</a:t>
              </a:r>
              <a:endParaRPr lang="pt-BR" sz="1400"/>
            </a:p>
          </xdr:txBody>
        </xdr:sp>
      </mc:Fallback>
    </mc:AlternateContent>
    <xdr:clientData/>
  </xdr:oneCellAnchor>
  <xdr:twoCellAnchor editAs="oneCell">
    <xdr:from>
      <xdr:col>3</xdr:col>
      <xdr:colOff>57150</xdr:colOff>
      <xdr:row>0</xdr:row>
      <xdr:rowOff>123825</xdr:rowOff>
    </xdr:from>
    <xdr:to>
      <xdr:col>4</xdr:col>
      <xdr:colOff>850503</xdr:colOff>
      <xdr:row>2</xdr:row>
      <xdr:rowOff>149260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BA02ACDD-DDBB-424B-8FBD-2A746B537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123825"/>
          <a:ext cx="1764903" cy="48263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A552674-EBD9-4E23-82DA-6D5BEBC05168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E3A36B3-1DD5-4FD2-B770-3F2556E81DF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519B5A3-D99A-47DB-8E2A-67DCFD39EA1B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B7CA314-D044-4987-8716-6F9CF43EDDA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F0B65AC-0016-4D9F-9603-70DCF756BDCD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EFC4C39-C516-43DC-91DD-30C0F8C5232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FBC0A50-BB49-4E6B-AA94-238E946A7F5F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B23C2C0-95D7-42C6-A20A-25F94B1D1B6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2282A53-106F-4EC6-B63B-EDDC6E9A9AFE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F6E8813-F872-41AA-B288-B2CFFD935774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3236AC7-4269-4C2F-80CB-41AF2C8CE524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0F9E61A-67C2-457F-9BAC-6154F2527AC4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CC02A8CA-5C47-4EC5-801A-5C286EBC0193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A6025569-C56C-480D-9C0A-48ECE6B27E49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1CDC7E79-47EA-4472-B7E5-8702071F2F63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588182F9-D6AF-44B4-8662-B62C977DA83F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C5E9AA7-C451-4C87-A7EE-5E96EC6BE49E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9E8FB6C5-E0A5-4BCB-A2A5-AFECB67E97C9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F6833EA9-BB70-40C1-B257-80EA8CFD8101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E10608B2-8EDD-4870-BB49-C143380CA65B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4DF00AE5-726F-4D6E-96C0-46B897F60846}"/>
            </a:ext>
          </a:extLst>
        </xdr:cNvPr>
        <xdr:cNvSpPr>
          <a:spLocks noChangeArrowheads="1"/>
        </xdr:cNvSpPr>
      </xdr:nvSpPr>
      <xdr:spPr bwMode="auto">
        <a:xfrm>
          <a:off x="4312920" y="0"/>
          <a:ext cx="60579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1371600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27E490F3-DF16-410B-8CFF-530686429BD6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381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3D09DCB7-9FB2-42F9-A993-BE71488D1179}"/>
            </a:ext>
          </a:extLst>
        </xdr:cNvPr>
        <xdr:cNvSpPr>
          <a:spLocks noChangeArrowheads="1"/>
        </xdr:cNvSpPr>
      </xdr:nvSpPr>
      <xdr:spPr bwMode="auto">
        <a:xfrm>
          <a:off x="4297680" y="0"/>
          <a:ext cx="6172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1440180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EBCF0774-92BB-45BB-AD49-FFC0DB411911}"/>
            </a:ext>
          </a:extLst>
        </xdr:cNvPr>
        <xdr:cNvSpPr>
          <a:spLocks noChangeArrowheads="1"/>
        </xdr:cNvSpPr>
      </xdr:nvSpPr>
      <xdr:spPr bwMode="auto">
        <a:xfrm>
          <a:off x="4916805" y="0"/>
          <a:ext cx="1905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9E4205D7-E7F3-4DE8-B1AB-3662B3731FA0}"/>
            </a:ext>
          </a:extLst>
        </xdr:cNvPr>
        <xdr:cNvSpPr>
          <a:spLocks noChangeArrowheads="1"/>
        </xdr:cNvSpPr>
      </xdr:nvSpPr>
      <xdr:spPr bwMode="auto">
        <a:xfrm>
          <a:off x="4911090" y="0"/>
          <a:ext cx="76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12</xdr:col>
      <xdr:colOff>530879</xdr:colOff>
      <xdr:row>0</xdr:row>
      <xdr:rowOff>57150</xdr:rowOff>
    </xdr:from>
    <xdr:to>
      <xdr:col>14</xdr:col>
      <xdr:colOff>802878</xdr:colOff>
      <xdr:row>2</xdr:row>
      <xdr:rowOff>104775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91E02EC-0EEE-49BB-B64A-6BFA8B08F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74854" y="57150"/>
          <a:ext cx="1567399" cy="4286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F0CDEAE-71AC-4BBD-BB3F-CFC4A097F40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EA6A0AA-6501-42C2-83E2-FE2B3BCF8E4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A734493-20DB-4477-897B-DDE12805156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C28D16F-E413-4C89-8718-B61353ECF87E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93750E3-3293-4B05-A536-EAF68772FB2B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35C8D2B-47A8-4588-8DF7-22A4FE1B7CD6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F89DD33A-5817-4457-ADA3-42CB7B852C2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18268F9-D34C-42E8-A6E5-B50BD1838A2A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5CB7F15-F0F8-4058-9E54-1E1BA7CE6DE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8726FD6-62AA-4E43-8744-D5F22E9DA3B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AF1331A-0FFF-485C-BA2A-FE5D6BC6227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6351723-FAE7-4308-9FBC-D283B582197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0DDF8F4-D41C-451C-87C8-C4767AD2B0C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FB84AEF1-C52E-4DB2-94C0-A0B7E2E09734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FECAD1E-FE2F-424A-AF2D-7E24166DF83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B441A7E-D2B4-4CA5-AF0E-14A303DEFF88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DE493A7-8E4B-4B94-B485-74245AB56F02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38B300A8-1453-4474-B665-24F296F945D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B3C9B22C-9A6D-426B-ABF5-F920497F9331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EC4737C-CD2C-4EAF-BFC7-F951A1AB868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445F49EC-5B81-456D-8CD3-AD118732C085}"/>
            </a:ext>
          </a:extLst>
        </xdr:cNvPr>
        <xdr:cNvSpPr>
          <a:spLocks noChangeArrowheads="1"/>
        </xdr:cNvSpPr>
      </xdr:nvSpPr>
      <xdr:spPr bwMode="auto">
        <a:xfrm>
          <a:off x="2512695" y="0"/>
          <a:ext cx="60579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1371600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F2383141-73BC-4A0D-9751-E59D8561EC8D}"/>
            </a:ext>
          </a:extLst>
        </xdr:cNvPr>
        <xdr:cNvSpPr>
          <a:spLocks noChangeArrowheads="1"/>
        </xdr:cNvSpPr>
      </xdr:nvSpPr>
      <xdr:spPr bwMode="auto">
        <a:xfrm>
          <a:off x="3114675" y="0"/>
          <a:ext cx="381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79B3C37-2D4A-45E6-ACEC-05EA5B42EED2}"/>
            </a:ext>
          </a:extLst>
        </xdr:cNvPr>
        <xdr:cNvSpPr>
          <a:spLocks noChangeArrowheads="1"/>
        </xdr:cNvSpPr>
      </xdr:nvSpPr>
      <xdr:spPr bwMode="auto">
        <a:xfrm>
          <a:off x="2497455" y="0"/>
          <a:ext cx="6172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1440180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8D109226-63C9-4509-9188-A331088A983A}"/>
            </a:ext>
          </a:extLst>
        </xdr:cNvPr>
        <xdr:cNvSpPr>
          <a:spLocks noChangeArrowheads="1"/>
        </xdr:cNvSpPr>
      </xdr:nvSpPr>
      <xdr:spPr bwMode="auto">
        <a:xfrm>
          <a:off x="3116580" y="0"/>
          <a:ext cx="1905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22142A2E-C164-4C45-854A-DC6554E5C5CE}"/>
            </a:ext>
          </a:extLst>
        </xdr:cNvPr>
        <xdr:cNvSpPr>
          <a:spLocks noChangeArrowheads="1"/>
        </xdr:cNvSpPr>
      </xdr:nvSpPr>
      <xdr:spPr bwMode="auto">
        <a:xfrm>
          <a:off x="3110865" y="0"/>
          <a:ext cx="76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8</xdr:col>
      <xdr:colOff>228600</xdr:colOff>
      <xdr:row>0</xdr:row>
      <xdr:rowOff>161925</xdr:rowOff>
    </xdr:from>
    <xdr:to>
      <xdr:col>10</xdr:col>
      <xdr:colOff>507603</xdr:colOff>
      <xdr:row>2</xdr:row>
      <xdr:rowOff>187360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99F157D1-1D85-4ABD-8E57-1C9504724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24850" y="161925"/>
          <a:ext cx="1764903" cy="4826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d.%20Equip.%20Mec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mars\Documents\Agesul%20-%20Ger&#234;ncia%20de%20Projetos%20e%20Or&#231;amentos\MS-165%20-%206,0%20km\MOBILIZA&#199;&#195;O%20E%20DESMOBILIZA&#199;&#195;O%20DE%20PESSOAL%20E%20EQUIPAMENTOS%20%20SEM%20DESONERA&#199;&#195;O_MS-165-lote-04%20%20%20Francisc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rnando\AppData\Local\Temp\Temp1_Proposta%20Loe%2001%20MT-170.zip\Transpor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RESUMO"/>
      <sheetName val="REAJU"/>
      <sheetName val="TSD-FOG"/>
      <sheetName val="Sub e base"/>
      <sheetName val="AGREGADOS"/>
      <sheetName val="DMT modelo"/>
      <sheetName val="Quadro Resumo"/>
      <sheetName val="RELATÓRIO"/>
    </sheetNames>
    <sheetDataSet>
      <sheetData sheetId="0"/>
      <sheetData sheetId="1"/>
      <sheetData sheetId="2"/>
      <sheetData sheetId="3"/>
      <sheetData sheetId="4"/>
      <sheetData sheetId="5">
        <row r="11">
          <cell r="A11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4.0Acamp"/>
      <sheetName val=". Pes. veíc. equip. Onerado"/>
      <sheetName val="Mobil. Veíc. Equipam. desoner."/>
      <sheetName val="Mobil. pessoal  onerado"/>
      <sheetName val="Mobil. pessoal  desonerado "/>
      <sheetName val="Quantidades pessoal administ."/>
      <sheetName val="Equip"/>
      <sheetName val="Mater"/>
      <sheetName val="M Obra"/>
      <sheetName val="REAJUSTE DE PREÇO"/>
      <sheetName val="COMPARATIVO_MAT_BET"/>
      <sheetName val="MOBILIZAÇÃO E DESMOBILIZAÇÃO 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ransporte"/>
      <sheetName val="DRENAGEM"/>
      <sheetName val="Orçamento"/>
      <sheetName val="Crongrama Readequado 2006"/>
      <sheetName val="INST-MOB"/>
      <sheetName val="Anexo"/>
      <sheetName val="resumo"/>
      <sheetName val="quantitativos"/>
    </sheetNames>
    <sheetDataSet>
      <sheetData sheetId="0">
        <row r="3">
          <cell r="B3" t="str">
            <v>Atividades Auxiliares ou Básica</v>
          </cell>
          <cell r="F3" t="str">
            <v>Und</v>
          </cell>
        </row>
        <row r="4">
          <cell r="A4" t="str">
            <v>1 A 00 001 00</v>
          </cell>
          <cell r="B4" t="str">
            <v>Transporte local c/ basc. 5m3 rodov. não pav.</v>
          </cell>
          <cell r="E4" t="str">
            <v>tkm</v>
          </cell>
          <cell r="F4" t="str">
            <v>excluído</v>
          </cell>
        </row>
        <row r="5">
          <cell r="A5" t="str">
            <v>1 A 00 001 05</v>
          </cell>
          <cell r="B5" t="str">
            <v>Transp. local c/ basc. 10m3 rodov. não pav (const)</v>
          </cell>
          <cell r="E5" t="str">
            <v>tkm</v>
          </cell>
          <cell r="F5">
            <v>0.35</v>
          </cell>
        </row>
        <row r="6">
          <cell r="A6" t="str">
            <v>1 A 00 001 06</v>
          </cell>
          <cell r="B6" t="str">
            <v>Transp. local c/ basc. 10m3 rodov. não pav (consv)</v>
          </cell>
          <cell r="E6" t="str">
            <v>tkm</v>
          </cell>
          <cell r="F6">
            <v>0.42</v>
          </cell>
        </row>
        <row r="7">
          <cell r="A7" t="str">
            <v>1 A 00 001 07</v>
          </cell>
          <cell r="B7" t="str">
            <v>Transp. local c/ basc. 10m3 rodov. não pav (restr)</v>
          </cell>
          <cell r="E7" t="str">
            <v>tkm</v>
          </cell>
          <cell r="F7">
            <v>0.41</v>
          </cell>
        </row>
        <row r="8">
          <cell r="A8" t="str">
            <v>1 A 00 001 08</v>
          </cell>
          <cell r="B8" t="str">
            <v>Transporte local c/ basc. p/ rocha rodov. não pav.</v>
          </cell>
          <cell r="E8" t="str">
            <v>tkm</v>
          </cell>
          <cell r="F8">
            <v>0.49</v>
          </cell>
        </row>
        <row r="9">
          <cell r="A9" t="str">
            <v>1 A 00 001 40</v>
          </cell>
          <cell r="B9" t="str">
            <v>Transp. local c/ carroceria 15 t rodov. não pav.</v>
          </cell>
          <cell r="E9" t="str">
            <v>tkm</v>
          </cell>
          <cell r="F9">
            <v>0.45</v>
          </cell>
        </row>
        <row r="10">
          <cell r="A10" t="str">
            <v>1 A 00 001 41</v>
          </cell>
          <cell r="B10" t="str">
            <v>Transporte local c/ carroceria 4t rodov. não pav.</v>
          </cell>
          <cell r="E10" t="str">
            <v>tkm</v>
          </cell>
          <cell r="F10">
            <v>0.57999999999999996</v>
          </cell>
        </row>
        <row r="11">
          <cell r="A11" t="str">
            <v>1 A 00 001 50</v>
          </cell>
          <cell r="B11" t="str">
            <v>Transporte local c/ betoneira rodov. não pav.</v>
          </cell>
          <cell r="E11" t="str">
            <v>tkm</v>
          </cell>
          <cell r="F11">
            <v>0.54</v>
          </cell>
        </row>
        <row r="12">
          <cell r="A12" t="str">
            <v>1 A 00 001 60</v>
          </cell>
          <cell r="B12" t="str">
            <v>Transp. local c/ carroc. c/ guind. rodov. não pav.</v>
          </cell>
          <cell r="E12" t="str">
            <v>tkm</v>
          </cell>
          <cell r="F12">
            <v>0.61</v>
          </cell>
        </row>
        <row r="13">
          <cell r="A13" t="str">
            <v>1 A 00 001 90</v>
          </cell>
          <cell r="B13" t="str">
            <v>Transporte comercial c/ carroc. rodov. não pav.</v>
          </cell>
          <cell r="E13" t="str">
            <v>tkm</v>
          </cell>
          <cell r="F13">
            <v>0.27</v>
          </cell>
        </row>
        <row r="14">
          <cell r="A14" t="str">
            <v>1 A 00 002 00</v>
          </cell>
          <cell r="B14" t="str">
            <v>Transporte local c/ basc. 5m3 rodov. pav.</v>
          </cell>
          <cell r="E14" t="str">
            <v>tkm</v>
          </cell>
          <cell r="F14">
            <v>0.32</v>
          </cell>
        </row>
        <row r="15">
          <cell r="A15" t="str">
            <v>1 A 00 002 03</v>
          </cell>
          <cell r="B15" t="str">
            <v>Transp. local material para remendos</v>
          </cell>
          <cell r="E15" t="str">
            <v>tkm</v>
          </cell>
          <cell r="F15">
            <v>0.66</v>
          </cell>
        </row>
        <row r="16">
          <cell r="A16" t="str">
            <v>1 A 00 002 05</v>
          </cell>
          <cell r="B16" t="str">
            <v>Transp. local c/ basc. 10m3 rodov. pav. (const)</v>
          </cell>
          <cell r="E16" t="str">
            <v>tkm</v>
          </cell>
          <cell r="F16">
            <v>0.27</v>
          </cell>
        </row>
        <row r="17">
          <cell r="A17" t="str">
            <v>1 A 00 002 06</v>
          </cell>
          <cell r="B17" t="str">
            <v>Transp. local c/ basc. 10m3 rodov. pav. (consv)</v>
          </cell>
          <cell r="E17" t="str">
            <v>tkm</v>
          </cell>
          <cell r="F17">
            <v>0.32</v>
          </cell>
        </row>
        <row r="18">
          <cell r="A18" t="str">
            <v>1 A 00 002 07</v>
          </cell>
          <cell r="B18" t="str">
            <v>Transp. local c/ basc. 10m3 rodov. pav. (restr)</v>
          </cell>
          <cell r="E18" t="str">
            <v>tkm</v>
          </cell>
          <cell r="F18">
            <v>0.31</v>
          </cell>
        </row>
        <row r="19">
          <cell r="A19" t="str">
            <v>1 A 00 002 08</v>
          </cell>
          <cell r="B19" t="str">
            <v>Transporte local c/ basc. p/ rocha rodov. pav.</v>
          </cell>
          <cell r="E19" t="str">
            <v>tkm</v>
          </cell>
          <cell r="F19">
            <v>0.37</v>
          </cell>
        </row>
        <row r="20">
          <cell r="A20" t="str">
            <v>1 A 00 002 40</v>
          </cell>
          <cell r="B20" t="str">
            <v>Transporte local c/ carroceria 15 t rodov. pav.</v>
          </cell>
          <cell r="E20" t="str">
            <v>tkm</v>
          </cell>
          <cell r="F20">
            <v>0.34</v>
          </cell>
        </row>
        <row r="21">
          <cell r="A21" t="str">
            <v>1 A 00 002 41</v>
          </cell>
          <cell r="B21" t="str">
            <v>Transporte local c/ carroceria 4t rodov. pav.</v>
          </cell>
          <cell r="E21" t="str">
            <v>tkm</v>
          </cell>
          <cell r="F21">
            <v>0.45</v>
          </cell>
        </row>
        <row r="22">
          <cell r="A22" t="str">
            <v>1 A 00 002 50</v>
          </cell>
          <cell r="B22" t="str">
            <v>Transporte local c/ betoneira rodov. pav.</v>
          </cell>
          <cell r="E22" t="str">
            <v>tkm</v>
          </cell>
          <cell r="F22">
            <v>0.4</v>
          </cell>
        </row>
        <row r="23">
          <cell r="A23" t="str">
            <v>1 A 00 002 60</v>
          </cell>
          <cell r="B23" t="str">
            <v>Transp. local c/ carroceria c/ guind. rodov. pav.</v>
          </cell>
          <cell r="E23" t="str">
            <v>tkm</v>
          </cell>
          <cell r="F23">
            <v>0.55000000000000004</v>
          </cell>
        </row>
        <row r="24">
          <cell r="A24" t="str">
            <v>1 A 00 002 90</v>
          </cell>
          <cell r="B24" t="str">
            <v>Transporte comercial c/ carroceria rodov. pav.</v>
          </cell>
          <cell r="E24" t="str">
            <v>tkm</v>
          </cell>
          <cell r="F24">
            <v>0.18</v>
          </cell>
        </row>
        <row r="25">
          <cell r="A25" t="str">
            <v>1 A 00 102 00</v>
          </cell>
          <cell r="B25" t="str">
            <v>Transporte local de material betuminoso</v>
          </cell>
          <cell r="E25" t="str">
            <v>tkm</v>
          </cell>
          <cell r="F25">
            <v>0.73</v>
          </cell>
        </row>
        <row r="26">
          <cell r="A26" t="str">
            <v>1 A 00 112 90</v>
          </cell>
          <cell r="B26" t="str">
            <v>Transporte comercial material betuminoso a quente</v>
          </cell>
          <cell r="E26" t="str">
            <v>tkm</v>
          </cell>
          <cell r="F26">
            <v>0</v>
          </cell>
        </row>
        <row r="27">
          <cell r="A27" t="str">
            <v>1 A 00 112 91</v>
          </cell>
          <cell r="B27" t="str">
            <v>Transporte comercial material betuminoso a frio</v>
          </cell>
          <cell r="E27" t="str">
            <v>tkm</v>
          </cell>
          <cell r="F27">
            <v>0</v>
          </cell>
        </row>
        <row r="28">
          <cell r="A28" t="str">
            <v>1 A 00 201 70</v>
          </cell>
          <cell r="B28" t="str">
            <v>Transp. local água c/ cam. tanque rodov. não pav.</v>
          </cell>
          <cell r="E28" t="str">
            <v>tkm</v>
          </cell>
          <cell r="F28">
            <v>0.5</v>
          </cell>
        </row>
        <row r="29">
          <cell r="A29" t="str">
            <v>1 A 00 202 70</v>
          </cell>
          <cell r="B29" t="str">
            <v>Transp. local de água c/ cam. tanque rodov. pav.</v>
          </cell>
          <cell r="E29" t="str">
            <v>tkm</v>
          </cell>
          <cell r="F29">
            <v>0.37</v>
          </cell>
        </row>
        <row r="30">
          <cell r="A30" t="str">
            <v>1 A 00 301 00</v>
          </cell>
          <cell r="B30" t="str">
            <v>Fornecimento de Aço CA-25</v>
          </cell>
          <cell r="E30" t="str">
            <v>kg</v>
          </cell>
          <cell r="F30">
            <v>2.12</v>
          </cell>
        </row>
        <row r="31">
          <cell r="A31" t="str">
            <v>1 A 00 302 00</v>
          </cell>
          <cell r="B31" t="str">
            <v>Fornecimento de Aço CA-50</v>
          </cell>
          <cell r="E31" t="str">
            <v>kg</v>
          </cell>
          <cell r="F31">
            <v>2.09</v>
          </cell>
        </row>
        <row r="32">
          <cell r="A32" t="str">
            <v>1 A 00 303 00</v>
          </cell>
          <cell r="B32" t="str">
            <v>Fornecimento de Aço CA-60</v>
          </cell>
          <cell r="E32" t="str">
            <v>kg</v>
          </cell>
          <cell r="F32">
            <v>2.2599999999999998</v>
          </cell>
        </row>
        <row r="33">
          <cell r="A33" t="str">
            <v>1 A 00 717 00</v>
          </cell>
          <cell r="B33" t="str">
            <v>Brita Comercial</v>
          </cell>
          <cell r="E33" t="str">
            <v>m3</v>
          </cell>
          <cell r="F33">
            <v>20</v>
          </cell>
        </row>
        <row r="34">
          <cell r="A34" t="str">
            <v>1 A 00 961 00</v>
          </cell>
          <cell r="B34" t="str">
            <v>Peças de Desgaste do Britador 30m3/h</v>
          </cell>
          <cell r="E34" t="str">
            <v>cjh</v>
          </cell>
          <cell r="F34">
            <v>23.36</v>
          </cell>
        </row>
        <row r="35">
          <cell r="A35" t="str">
            <v>1 A 00 962 00</v>
          </cell>
          <cell r="B35" t="str">
            <v>Peças de Desgaste do Britador 9 a 20m3/h</v>
          </cell>
          <cell r="E35" t="str">
            <v>cjh</v>
          </cell>
          <cell r="F35">
            <v>13.31</v>
          </cell>
        </row>
        <row r="36">
          <cell r="A36" t="str">
            <v>1 A 00 963 00</v>
          </cell>
          <cell r="B36" t="str">
            <v>Peças de Desgaste do Britador 80m3/h</v>
          </cell>
          <cell r="E36" t="str">
            <v>cjh</v>
          </cell>
          <cell r="F36">
            <v>61.37</v>
          </cell>
        </row>
        <row r="37">
          <cell r="A37" t="str">
            <v>1 A 00 964 00</v>
          </cell>
          <cell r="B37" t="str">
            <v>Peças de desgaste britador prod. de rachão</v>
          </cell>
          <cell r="E37" t="str">
            <v>cjh</v>
          </cell>
          <cell r="F37">
            <v>18.07</v>
          </cell>
        </row>
        <row r="38">
          <cell r="A38" t="str">
            <v>1 A 01 100 01</v>
          </cell>
          <cell r="B38" t="str">
            <v>Limpeza camada vegetal em jazida (const e restr.)</v>
          </cell>
          <cell r="E38" t="str">
            <v>m2</v>
          </cell>
          <cell r="F38">
            <v>0.23</v>
          </cell>
        </row>
        <row r="39">
          <cell r="A39" t="str">
            <v>1 A 01 100 02</v>
          </cell>
          <cell r="B39" t="str">
            <v>Limpeza de camada vegetal em jazida (consv)</v>
          </cell>
          <cell r="E39" t="str">
            <v>m2</v>
          </cell>
          <cell r="F39">
            <v>0.48</v>
          </cell>
        </row>
        <row r="40">
          <cell r="A40" t="str">
            <v>1 A 01 105 01</v>
          </cell>
          <cell r="B40" t="str">
            <v>Expurgo de jazida (const e restr)</v>
          </cell>
          <cell r="E40" t="str">
            <v>m3</v>
          </cell>
          <cell r="F40">
            <v>1.22</v>
          </cell>
        </row>
        <row r="41">
          <cell r="A41" t="str">
            <v>1 A 01 105 02</v>
          </cell>
          <cell r="B41" t="str">
            <v>Expurgo de jazida (consv)</v>
          </cell>
          <cell r="E41" t="str">
            <v>m3</v>
          </cell>
          <cell r="F41">
            <v>2.62</v>
          </cell>
        </row>
        <row r="42">
          <cell r="A42" t="str">
            <v>1 A 01 111 00</v>
          </cell>
          <cell r="B42" t="str">
            <v>Material de base (consv)</v>
          </cell>
          <cell r="E42" t="str">
            <v>m3</v>
          </cell>
          <cell r="F42">
            <v>0</v>
          </cell>
        </row>
        <row r="43">
          <cell r="A43" t="str">
            <v>1 A 01 111 01</v>
          </cell>
          <cell r="B43" t="str">
            <v>Esc. e carga material de jazida (consv)</v>
          </cell>
          <cell r="E43" t="str">
            <v>m3</v>
          </cell>
          <cell r="F43">
            <v>5.13</v>
          </cell>
        </row>
        <row r="44">
          <cell r="A44" t="str">
            <v>1 A 01 120 01</v>
          </cell>
          <cell r="B44" t="str">
            <v>Escav. e carga de mater. de jazida(const e restr)</v>
          </cell>
          <cell r="E44" t="str">
            <v>m3</v>
          </cell>
          <cell r="F44">
            <v>2.83</v>
          </cell>
        </row>
        <row r="45">
          <cell r="A45" t="str">
            <v>1 A 01 150 01</v>
          </cell>
          <cell r="B45" t="str">
            <v>Rocha p/ britagem c/ perfur. sobre esteira</v>
          </cell>
          <cell r="E45" t="str">
            <v>m3</v>
          </cell>
          <cell r="F45">
            <v>17.23</v>
          </cell>
        </row>
        <row r="46">
          <cell r="A46" t="str">
            <v>1 A 01 150 02</v>
          </cell>
          <cell r="B46" t="str">
            <v>Rocha p/ britagem com perfuratriz manual</v>
          </cell>
          <cell r="E46" t="str">
            <v>m3</v>
          </cell>
          <cell r="F46">
            <v>19.3</v>
          </cell>
        </row>
        <row r="47">
          <cell r="A47" t="str">
            <v>1 A 01 155 01</v>
          </cell>
          <cell r="B47" t="str">
            <v>Rachão e pedra-de-mão produzidos-(const e rest)</v>
          </cell>
          <cell r="E47" t="str">
            <v>m3</v>
          </cell>
          <cell r="F47">
            <v>13.77</v>
          </cell>
        </row>
        <row r="48">
          <cell r="A48" t="str">
            <v>1 A 01 170 01</v>
          </cell>
          <cell r="B48" t="str">
            <v>Areia extraída com equipamento tipo "drag-line"</v>
          </cell>
          <cell r="E48" t="str">
            <v>m3</v>
          </cell>
          <cell r="F48">
            <v>4.51</v>
          </cell>
        </row>
        <row r="49">
          <cell r="A49" t="str">
            <v>1 A 01 170 02</v>
          </cell>
          <cell r="B49" t="str">
            <v>Areia extraída com trator e carregadeira</v>
          </cell>
          <cell r="E49" t="str">
            <v>m3</v>
          </cell>
          <cell r="F49">
            <v>3.72</v>
          </cell>
        </row>
        <row r="50">
          <cell r="A50" t="str">
            <v>1 A 01 170 03</v>
          </cell>
          <cell r="B50" t="str">
            <v>Areia extraída com draga de sucção (tipo bomba)</v>
          </cell>
          <cell r="E50" t="str">
            <v>m3</v>
          </cell>
          <cell r="F50">
            <v>10.49</v>
          </cell>
        </row>
        <row r="51">
          <cell r="A51" t="str">
            <v>1 A 01 200 01</v>
          </cell>
          <cell r="B51" t="str">
            <v>Brita produzida em central de britagem de 80 m3/h</v>
          </cell>
          <cell r="E51" t="str">
            <v>m3</v>
          </cell>
          <cell r="F51">
            <v>16.3</v>
          </cell>
        </row>
        <row r="52">
          <cell r="A52" t="str">
            <v>1 A 01 200 02</v>
          </cell>
          <cell r="B52" t="str">
            <v>Brita produzida em central de britagem de 30 m3/h</v>
          </cell>
          <cell r="E52" t="str">
            <v>m3</v>
          </cell>
          <cell r="F52">
            <v>21.32</v>
          </cell>
        </row>
        <row r="53">
          <cell r="A53" t="str">
            <v>1 A 01 200 04</v>
          </cell>
          <cell r="B53" t="str">
            <v>Pedra de mão produzida manualmente (consv)</v>
          </cell>
          <cell r="E53" t="str">
            <v>m3</v>
          </cell>
          <cell r="F53">
            <v>24.22</v>
          </cell>
        </row>
        <row r="54">
          <cell r="A54" t="str">
            <v>1 A 01 390 02</v>
          </cell>
          <cell r="B54" t="str">
            <v>Usinagem de CBUQ (capa de rolamento)</v>
          </cell>
          <cell r="E54" t="str">
            <v>t</v>
          </cell>
          <cell r="F54">
            <v>21.02</v>
          </cell>
        </row>
        <row r="55">
          <cell r="A55" t="str">
            <v>1 A 01 390 03</v>
          </cell>
          <cell r="B55" t="str">
            <v>Usinagem de CBUQ (binder)</v>
          </cell>
          <cell r="E55" t="str">
            <v>t</v>
          </cell>
          <cell r="F55">
            <v>20.61</v>
          </cell>
        </row>
        <row r="56">
          <cell r="A56" t="str">
            <v>1 A 01 391 02</v>
          </cell>
          <cell r="B56" t="str">
            <v>Usinagem de areia-asfalto</v>
          </cell>
          <cell r="E56" t="str">
            <v>t</v>
          </cell>
          <cell r="F56">
            <v>23.73</v>
          </cell>
        </row>
        <row r="57">
          <cell r="A57" t="str">
            <v>1 A 01 395 01</v>
          </cell>
          <cell r="B57" t="str">
            <v>Usinagem de brita graduada</v>
          </cell>
          <cell r="E57" t="str">
            <v>m3</v>
          </cell>
          <cell r="F57">
            <v>28.11</v>
          </cell>
        </row>
        <row r="58">
          <cell r="A58" t="str">
            <v>1 A 01 395 02</v>
          </cell>
          <cell r="B58" t="str">
            <v>Usinagem de solo-brita</v>
          </cell>
          <cell r="E58" t="str">
            <v>m3</v>
          </cell>
          <cell r="F58">
            <v>15.54</v>
          </cell>
        </row>
        <row r="59">
          <cell r="A59" t="str">
            <v>1 A 01 396 01</v>
          </cell>
          <cell r="B59" t="str">
            <v>Usinagem de solo-cimento</v>
          </cell>
          <cell r="E59" t="str">
            <v>m3</v>
          </cell>
          <cell r="F59">
            <v>74.66</v>
          </cell>
        </row>
        <row r="60">
          <cell r="A60" t="str">
            <v>1 A 01 396 02</v>
          </cell>
          <cell r="B60" t="str">
            <v>Usinagem de solo melhorado com cimento.</v>
          </cell>
          <cell r="E60" t="str">
            <v>m3</v>
          </cell>
          <cell r="F60">
            <v>40.020000000000003</v>
          </cell>
        </row>
        <row r="61">
          <cell r="A61" t="str">
            <v>1 A 01 397 02</v>
          </cell>
          <cell r="B61" t="str">
            <v>Usinagem de P.M.F.</v>
          </cell>
          <cell r="E61" t="str">
            <v>m3</v>
          </cell>
          <cell r="F61">
            <v>27.83</v>
          </cell>
        </row>
        <row r="62">
          <cell r="A62" t="str">
            <v>1 A 01 398 02</v>
          </cell>
          <cell r="B62" t="str">
            <v>Usinagem de CBUQ p/ reciclagem em usina fixa.</v>
          </cell>
          <cell r="E62" t="str">
            <v>t</v>
          </cell>
          <cell r="F62">
            <v>17.48</v>
          </cell>
        </row>
        <row r="63">
          <cell r="A63" t="str">
            <v>1 A 01 401 01</v>
          </cell>
          <cell r="B63" t="str">
            <v>Fôrma comum de madeira</v>
          </cell>
          <cell r="E63" t="str">
            <v>m2</v>
          </cell>
          <cell r="F63">
            <v>23.01</v>
          </cell>
        </row>
        <row r="64">
          <cell r="A64" t="str">
            <v>1 A 01 402 01</v>
          </cell>
          <cell r="B64" t="str">
            <v>Fôrma de placa compensada resinada</v>
          </cell>
          <cell r="E64" t="str">
            <v>m2</v>
          </cell>
          <cell r="F64">
            <v>18.27</v>
          </cell>
        </row>
        <row r="65">
          <cell r="A65" t="str">
            <v>1 A 01 403 01</v>
          </cell>
          <cell r="B65" t="str">
            <v>Fôrma de placa compensada plastificada</v>
          </cell>
          <cell r="E65" t="str">
            <v>m2</v>
          </cell>
          <cell r="F65">
            <v>20.22</v>
          </cell>
        </row>
        <row r="66">
          <cell r="A66" t="str">
            <v>1 A 01 404 01</v>
          </cell>
          <cell r="B66" t="str">
            <v>Fôrma para tubulão</v>
          </cell>
          <cell r="E66" t="str">
            <v>m2</v>
          </cell>
          <cell r="F66">
            <v>12.33</v>
          </cell>
        </row>
        <row r="67">
          <cell r="A67" t="str">
            <v>1 A 01 407 01</v>
          </cell>
          <cell r="B67" t="str">
            <v>Confecção e lançam. de concreto magro em betoneira</v>
          </cell>
          <cell r="E67" t="str">
            <v>m3</v>
          </cell>
          <cell r="F67">
            <v>134.68</v>
          </cell>
        </row>
        <row r="68">
          <cell r="A68" t="str">
            <v>1 A 01 408 01</v>
          </cell>
          <cell r="B68" t="str">
            <v>Concreto fck=8MPa contr raz uso geral conf e lanç</v>
          </cell>
          <cell r="E68" t="str">
            <v>m3</v>
          </cell>
          <cell r="F68">
            <v>160.74</v>
          </cell>
        </row>
        <row r="69">
          <cell r="A69" t="str">
            <v>1 A 01 410 01</v>
          </cell>
          <cell r="B69" t="str">
            <v>Concreto fck=10MPa contr raz uso geral conf e lanç</v>
          </cell>
          <cell r="E69" t="str">
            <v>m3</v>
          </cell>
          <cell r="F69">
            <v>169.68</v>
          </cell>
        </row>
        <row r="70">
          <cell r="A70" t="str">
            <v>1 A 01 412 01</v>
          </cell>
          <cell r="B70" t="str">
            <v>Concreto fck=12MPa contr raz uso geral conf e lanç</v>
          </cell>
          <cell r="E70" t="str">
            <v>m3</v>
          </cell>
          <cell r="F70">
            <v>179.02</v>
          </cell>
        </row>
        <row r="71">
          <cell r="A71" t="str">
            <v>1 A 01 415 01</v>
          </cell>
          <cell r="B71" t="str">
            <v>Concr estr fck=15MPa contr raz uso ger conf e lanç</v>
          </cell>
          <cell r="E71" t="str">
            <v>m3</v>
          </cell>
          <cell r="F71">
            <v>189.13</v>
          </cell>
        </row>
        <row r="72">
          <cell r="A72" t="str">
            <v>1 A 01 418 01</v>
          </cell>
          <cell r="B72" t="str">
            <v>Concr estr fck=18MPa contr raz uso ger conf e lanç</v>
          </cell>
          <cell r="E72" t="str">
            <v>m3</v>
          </cell>
          <cell r="F72">
            <v>198.85</v>
          </cell>
        </row>
        <row r="73">
          <cell r="A73" t="str">
            <v>1 A 01 422 01</v>
          </cell>
          <cell r="B73" t="str">
            <v>Concr estr fck=22MPa contr raz uso ger conf e lanç</v>
          </cell>
          <cell r="E73" t="str">
            <v>m3</v>
          </cell>
          <cell r="F73">
            <v>216.35</v>
          </cell>
        </row>
        <row r="74">
          <cell r="A74" t="str">
            <v>1 A 01 423 00</v>
          </cell>
          <cell r="B74" t="str">
            <v>Concreto fck=18MPa para pré-moldados (tubos)</v>
          </cell>
          <cell r="E74" t="str">
            <v>m3</v>
          </cell>
          <cell r="F74">
            <v>192.05</v>
          </cell>
        </row>
        <row r="75">
          <cell r="A75" t="str">
            <v>1 A 01 424 00</v>
          </cell>
          <cell r="B75" t="str">
            <v>Concreto poroso para pré-moldados (tubos)</v>
          </cell>
          <cell r="E75" t="str">
            <v>m3</v>
          </cell>
          <cell r="F75">
            <v>195.59</v>
          </cell>
        </row>
        <row r="76">
          <cell r="A76" t="str">
            <v>1 A 01 450 01</v>
          </cell>
          <cell r="B76" t="str">
            <v>Escoramento de bueiros celulares</v>
          </cell>
          <cell r="E76" t="str">
            <v>m3</v>
          </cell>
          <cell r="F76">
            <v>22.81</v>
          </cell>
        </row>
        <row r="77">
          <cell r="A77" t="str">
            <v>1 A 01 512 10</v>
          </cell>
          <cell r="B77" t="str">
            <v>Concreto ciclópico fck=12 MPa</v>
          </cell>
          <cell r="E77" t="str">
            <v>m3</v>
          </cell>
          <cell r="F77">
            <v>135.63</v>
          </cell>
        </row>
        <row r="78">
          <cell r="A78" t="str">
            <v>1 A 01 515 10</v>
          </cell>
          <cell r="B78" t="str">
            <v>Concreto ciclópico fck=15 MPa</v>
          </cell>
          <cell r="E78" t="str">
            <v>m3</v>
          </cell>
          <cell r="F78">
            <v>142.71</v>
          </cell>
        </row>
        <row r="79">
          <cell r="A79" t="str">
            <v>1 A 01 580 01</v>
          </cell>
          <cell r="B79" t="str">
            <v>Fornecimento, preparo e colocação formas aço CA 60</v>
          </cell>
          <cell r="E79" t="str">
            <v>kg</v>
          </cell>
          <cell r="F79">
            <v>3.8</v>
          </cell>
        </row>
        <row r="80">
          <cell r="A80" t="str">
            <v>1 A 01 580 02</v>
          </cell>
          <cell r="B80" t="str">
            <v>Fornecimento, preparo e colocação formas aço CA 50</v>
          </cell>
          <cell r="E80" t="str">
            <v>kg</v>
          </cell>
          <cell r="F80">
            <v>3.62</v>
          </cell>
        </row>
        <row r="81">
          <cell r="A81" t="str">
            <v>1 A 01 580 03</v>
          </cell>
          <cell r="B81" t="str">
            <v>Fornecimento, preparo e colocação formas aço CA 25</v>
          </cell>
          <cell r="E81" t="str">
            <v>kg</v>
          </cell>
          <cell r="F81">
            <v>3.65</v>
          </cell>
        </row>
        <row r="82">
          <cell r="A82" t="str">
            <v>1 A 01 603 01</v>
          </cell>
          <cell r="B82" t="str">
            <v>Argamassa cimento-areia 1:3</v>
          </cell>
          <cell r="E82" t="str">
            <v>m3</v>
          </cell>
          <cell r="F82">
            <v>217.24</v>
          </cell>
        </row>
        <row r="83">
          <cell r="A83" t="str">
            <v>1 A 01 604 01</v>
          </cell>
          <cell r="B83" t="str">
            <v>Argamassa cimento-areia 1:4</v>
          </cell>
          <cell r="E83" t="str">
            <v>m3</v>
          </cell>
          <cell r="F83">
            <v>178.49</v>
          </cell>
        </row>
        <row r="84">
          <cell r="A84" t="str">
            <v>1 A 01 606 01</v>
          </cell>
          <cell r="B84" t="str">
            <v>Argamassa cimento-areia 1:6</v>
          </cell>
          <cell r="E84" t="str">
            <v>m3</v>
          </cell>
          <cell r="F84">
            <v>149.31</v>
          </cell>
        </row>
        <row r="85">
          <cell r="A85" t="str">
            <v>1 A 01 620 01</v>
          </cell>
          <cell r="B85" t="str">
            <v>Argamassa cimento-solo 1:10</v>
          </cell>
          <cell r="E85" t="str">
            <v>m3</v>
          </cell>
          <cell r="F85">
            <v>92.93</v>
          </cell>
        </row>
        <row r="86">
          <cell r="A86" t="str">
            <v>1 A 01 653 00</v>
          </cell>
          <cell r="B86" t="str">
            <v>Usinagem para sub-base de concreto rolado</v>
          </cell>
          <cell r="E86" t="str">
            <v>m3</v>
          </cell>
          <cell r="F86">
            <v>78.349999999999994</v>
          </cell>
        </row>
        <row r="87">
          <cell r="A87" t="str">
            <v>1 A 01 654 00</v>
          </cell>
          <cell r="B87" t="str">
            <v>Usinagem p/ sub-base de concr. de cimento portland</v>
          </cell>
          <cell r="E87" t="str">
            <v>m3</v>
          </cell>
          <cell r="F87">
            <v>80.790000000000006</v>
          </cell>
        </row>
        <row r="88">
          <cell r="A88" t="str">
            <v>1 A 01 656 00</v>
          </cell>
          <cell r="B88" t="str">
            <v>Usinagem p/ conc. de cim. portland c/ forma desliz</v>
          </cell>
          <cell r="E88" t="str">
            <v>m3</v>
          </cell>
          <cell r="F88">
            <v>198.02</v>
          </cell>
        </row>
        <row r="89">
          <cell r="A89" t="str">
            <v>1 A 01 657 00</v>
          </cell>
          <cell r="B89" t="str">
            <v>Usinagem p/ conc.cim. portland c/ equip. peq. por.</v>
          </cell>
          <cell r="E89" t="str">
            <v>m3</v>
          </cell>
          <cell r="F89">
            <v>204.65</v>
          </cell>
        </row>
        <row r="90">
          <cell r="A90" t="str">
            <v>1 A 01 700 00</v>
          </cell>
          <cell r="B90" t="str">
            <v>Fabricação de peças pré mold. de conc. p/ pavim.</v>
          </cell>
          <cell r="E90" t="str">
            <v>m3</v>
          </cell>
          <cell r="F90">
            <v>287.92</v>
          </cell>
        </row>
        <row r="91">
          <cell r="A91" t="str">
            <v>1 A 01 720 00</v>
          </cell>
          <cell r="B91" t="str">
            <v>Concreto fck=18MPa p/ pré-moldados (guarda-corpo)</v>
          </cell>
          <cell r="E91" t="str">
            <v>m3</v>
          </cell>
          <cell r="F91">
            <v>193.95</v>
          </cell>
        </row>
        <row r="92">
          <cell r="A92" t="str">
            <v>1 A 01 720 01</v>
          </cell>
          <cell r="B92" t="str">
            <v>Guarda-corpo tipo GM, moldado no local</v>
          </cell>
          <cell r="E92" t="str">
            <v>m</v>
          </cell>
          <cell r="F92">
            <v>135.57</v>
          </cell>
        </row>
        <row r="93">
          <cell r="A93" t="str">
            <v>1 A 01 720 02</v>
          </cell>
          <cell r="B93" t="str">
            <v>Fabricação de Guarda-corpo</v>
          </cell>
          <cell r="E93" t="str">
            <v>m</v>
          </cell>
          <cell r="F93">
            <v>24.2</v>
          </cell>
        </row>
        <row r="94">
          <cell r="A94" t="str">
            <v>1 A 01 725 01</v>
          </cell>
          <cell r="B94" t="str">
            <v>Fabricação de balizador de concreto</v>
          </cell>
          <cell r="E94" t="str">
            <v>un</v>
          </cell>
          <cell r="F94">
            <v>7.61</v>
          </cell>
        </row>
        <row r="95">
          <cell r="A95" t="str">
            <v>1 A 01 730 00</v>
          </cell>
          <cell r="B95" t="str">
            <v>Concreto fck=18MPa p/ pré moldados (mourões)</v>
          </cell>
          <cell r="E95" t="str">
            <v>m3</v>
          </cell>
          <cell r="F95">
            <v>222.81</v>
          </cell>
        </row>
        <row r="96">
          <cell r="A96" t="str">
            <v>1 A 01 730 01</v>
          </cell>
          <cell r="B96" t="str">
            <v>Fabr. mourão de concr. esticador seção quad. 15cm</v>
          </cell>
          <cell r="E96" t="str">
            <v>un</v>
          </cell>
          <cell r="F96">
            <v>23.5</v>
          </cell>
        </row>
        <row r="97">
          <cell r="A97" t="str">
            <v>1 A 01 730 02</v>
          </cell>
          <cell r="B97" t="str">
            <v>Fabr. mourão de concr esticador seção triang. 15cm</v>
          </cell>
          <cell r="E97" t="str">
            <v>un</v>
          </cell>
          <cell r="F97">
            <v>14.8</v>
          </cell>
        </row>
        <row r="98">
          <cell r="A98" t="str">
            <v>1 A 01 735 01</v>
          </cell>
          <cell r="B98" t="str">
            <v>Fabr. mourão de concreto suporte seção quad. 11cm</v>
          </cell>
          <cell r="E98" t="str">
            <v>un</v>
          </cell>
          <cell r="F98">
            <v>16.170000000000002</v>
          </cell>
        </row>
        <row r="99">
          <cell r="A99" t="str">
            <v>1 A 01 735 02</v>
          </cell>
          <cell r="B99" t="str">
            <v>Fabr. mourão de concr. suporte seção triang. 11cm</v>
          </cell>
          <cell r="E99" t="str">
            <v>un</v>
          </cell>
          <cell r="F99">
            <v>10.56</v>
          </cell>
        </row>
        <row r="100">
          <cell r="A100" t="str">
            <v>1 A 01 739 01</v>
          </cell>
          <cell r="B100" t="str">
            <v>Confecção de tubos de concreto D=0,20m</v>
          </cell>
          <cell r="E100" t="str">
            <v>m</v>
          </cell>
          <cell r="F100">
            <v>9.2100000000000009</v>
          </cell>
        </row>
        <row r="101">
          <cell r="A101" t="str">
            <v>1 A 01 740 01</v>
          </cell>
          <cell r="B101" t="str">
            <v>Confecção de tubos de concreto perfurado D=0,20m</v>
          </cell>
          <cell r="E101" t="str">
            <v>m</v>
          </cell>
          <cell r="F101">
            <v>9.43</v>
          </cell>
        </row>
        <row r="102">
          <cell r="A102" t="str">
            <v>1 A 01 741 01</v>
          </cell>
          <cell r="B102" t="str">
            <v>Confecção de tubos de concreto poroso D=0,20m</v>
          </cell>
          <cell r="E102" t="str">
            <v>m</v>
          </cell>
          <cell r="F102">
            <v>9.31</v>
          </cell>
        </row>
        <row r="103">
          <cell r="A103" t="str">
            <v>1 A 01 745 01</v>
          </cell>
          <cell r="B103" t="str">
            <v>Confecção de tubos de concreto D=0,30m</v>
          </cell>
          <cell r="E103" t="str">
            <v>m</v>
          </cell>
          <cell r="F103">
            <v>15.16</v>
          </cell>
        </row>
        <row r="104">
          <cell r="A104" t="str">
            <v>1 A 01 746 01</v>
          </cell>
          <cell r="B104" t="str">
            <v>Confecção de tubos de concreto perfurado D=0,30m</v>
          </cell>
          <cell r="E104" t="str">
            <v>m</v>
          </cell>
          <cell r="F104">
            <v>15.38</v>
          </cell>
        </row>
        <row r="105">
          <cell r="A105" t="str">
            <v>1 A 01 747 01</v>
          </cell>
          <cell r="B105" t="str">
            <v>Confecção de tubos de concreto poroso D=0,30m</v>
          </cell>
          <cell r="E105" t="str">
            <v>m</v>
          </cell>
          <cell r="F105">
            <v>15.36</v>
          </cell>
        </row>
        <row r="106">
          <cell r="A106" t="str">
            <v>1 A 01 751 01</v>
          </cell>
          <cell r="B106" t="str">
            <v>Confecção de tubos de concreto D=0,40m</v>
          </cell>
          <cell r="E106" t="str">
            <v>m</v>
          </cell>
          <cell r="F106">
            <v>22.53</v>
          </cell>
        </row>
        <row r="107">
          <cell r="A107" t="str">
            <v>1 A 01 752 01</v>
          </cell>
          <cell r="B107" t="str">
            <v>Confecção de tubos de concreto perfurado D=0,40m</v>
          </cell>
          <cell r="E107" t="str">
            <v>m</v>
          </cell>
          <cell r="F107">
            <v>22.75</v>
          </cell>
        </row>
        <row r="108">
          <cell r="A108" t="str">
            <v>1 A 01 753 01</v>
          </cell>
          <cell r="B108" t="str">
            <v>Confecção de tubos de concreto poroso D=0,40m</v>
          </cell>
          <cell r="E108" t="str">
            <v>m</v>
          </cell>
          <cell r="F108">
            <v>22.84</v>
          </cell>
        </row>
        <row r="109">
          <cell r="A109" t="str">
            <v>1 A 01 755 01</v>
          </cell>
          <cell r="B109" t="str">
            <v>Confecção de tubos de concreto armado D=0,60m CA-4</v>
          </cell>
          <cell r="E109" t="str">
            <v>m</v>
          </cell>
          <cell r="F109">
            <v>90.58</v>
          </cell>
        </row>
        <row r="110">
          <cell r="A110" t="str">
            <v>1 A 01 760 01</v>
          </cell>
          <cell r="B110" t="str">
            <v>Confecção de tubos de concreto armado D=0,80m CA-4</v>
          </cell>
          <cell r="E110" t="str">
            <v>m</v>
          </cell>
          <cell r="F110">
            <v>138.6</v>
          </cell>
        </row>
        <row r="111">
          <cell r="A111" t="str">
            <v>1 A 01 765 01</v>
          </cell>
          <cell r="B111" t="str">
            <v>Confecção de tubos de concreto armado D=1,00m CA-4</v>
          </cell>
          <cell r="E111" t="str">
            <v>m</v>
          </cell>
          <cell r="F111">
            <v>209.05</v>
          </cell>
        </row>
        <row r="112">
          <cell r="A112" t="str">
            <v>1 A 01 770 01</v>
          </cell>
          <cell r="B112" t="str">
            <v>Confecção de tubos de concreto armado D=1,20m CA-4</v>
          </cell>
          <cell r="E112" t="str">
            <v>m</v>
          </cell>
          <cell r="F112">
            <v>290.89</v>
          </cell>
        </row>
        <row r="113">
          <cell r="A113" t="str">
            <v>1 A 01 775 01</v>
          </cell>
          <cell r="B113" t="str">
            <v>Confecção de tubos de concreto armado D=1,50m CA-4</v>
          </cell>
          <cell r="E113" t="str">
            <v>m</v>
          </cell>
          <cell r="F113">
            <v>452.94</v>
          </cell>
        </row>
        <row r="114">
          <cell r="A114" t="str">
            <v>1 A 01 780 01</v>
          </cell>
          <cell r="B114" t="str">
            <v>Obtenção de grama para replantio</v>
          </cell>
          <cell r="E114" t="str">
            <v>m2</v>
          </cell>
          <cell r="F114">
            <v>0.67</v>
          </cell>
        </row>
        <row r="115">
          <cell r="A115" t="str">
            <v>1 A 01 790 01</v>
          </cell>
          <cell r="B115" t="str">
            <v>Guia de madeira - 2,5 x 7,0 cm</v>
          </cell>
          <cell r="E115" t="str">
            <v>m</v>
          </cell>
          <cell r="F115">
            <v>0.94</v>
          </cell>
        </row>
        <row r="116">
          <cell r="A116" t="str">
            <v>1 A 01 790 02</v>
          </cell>
          <cell r="B116" t="str">
            <v>Guia de madeira - 2,5 x 10,0 cm</v>
          </cell>
          <cell r="E116" t="str">
            <v>m</v>
          </cell>
          <cell r="F116">
            <v>1.19</v>
          </cell>
        </row>
        <row r="117">
          <cell r="A117" t="str">
            <v>1 A 01 800 01</v>
          </cell>
          <cell r="B117" t="str">
            <v>Chapa de aço 16 rec. para placa de sinalização</v>
          </cell>
          <cell r="E117" t="str">
            <v>m2</v>
          </cell>
          <cell r="F117">
            <v>14.12</v>
          </cell>
        </row>
        <row r="118">
          <cell r="A118" t="str">
            <v>1 A 01 810 01</v>
          </cell>
          <cell r="B118" t="str">
            <v>Calha metálica semi-circular D=0,40 m</v>
          </cell>
          <cell r="E118" t="str">
            <v>m</v>
          </cell>
          <cell r="F118">
            <v>94.26</v>
          </cell>
        </row>
        <row r="119">
          <cell r="A119" t="str">
            <v>1 A 01 850 01</v>
          </cell>
          <cell r="B119" t="str">
            <v>Confecção de placa de sinalização semi-refletiva</v>
          </cell>
          <cell r="E119" t="str">
            <v>m2</v>
          </cell>
          <cell r="F119">
            <v>111.28</v>
          </cell>
        </row>
        <row r="120">
          <cell r="A120" t="str">
            <v>1 A 01 860 01</v>
          </cell>
          <cell r="B120" t="str">
            <v>Confecção de placa de sinalização tot. refletiva</v>
          </cell>
          <cell r="E120" t="str">
            <v>m2</v>
          </cell>
          <cell r="F120">
            <v>156.53</v>
          </cell>
        </row>
        <row r="121">
          <cell r="A121" t="str">
            <v>1 A 01 870 01</v>
          </cell>
          <cell r="B121" t="str">
            <v>Confecção de suporte e travessa p/ placa de sinal.</v>
          </cell>
          <cell r="E121" t="str">
            <v>un</v>
          </cell>
          <cell r="F121">
            <v>18.64</v>
          </cell>
        </row>
        <row r="122">
          <cell r="A122" t="str">
            <v>1 A 01 890 01</v>
          </cell>
          <cell r="B122" t="str">
            <v>Escavação manual em material de 1a categoria</v>
          </cell>
          <cell r="E122" t="str">
            <v>m3</v>
          </cell>
          <cell r="F122">
            <v>14.07</v>
          </cell>
        </row>
        <row r="123">
          <cell r="A123" t="str">
            <v>1 A 01 891 01</v>
          </cell>
          <cell r="B123" t="str">
            <v>Escavação manual de vala em material de 1a cat.</v>
          </cell>
          <cell r="E123" t="str">
            <v>m3</v>
          </cell>
          <cell r="F123">
            <v>16.27</v>
          </cell>
        </row>
        <row r="124">
          <cell r="A124" t="str">
            <v>1 A 01 892 01</v>
          </cell>
          <cell r="B124" t="str">
            <v>Escavação mecânica de vala em material de 1a cat.</v>
          </cell>
          <cell r="E124" t="str">
            <v>m3</v>
          </cell>
          <cell r="F124">
            <v>2.74</v>
          </cell>
        </row>
        <row r="125">
          <cell r="A125" t="str">
            <v>1 A 01 893 01</v>
          </cell>
          <cell r="B125" t="str">
            <v>Compactação manual</v>
          </cell>
          <cell r="E125" t="str">
            <v>m3</v>
          </cell>
          <cell r="F125">
            <v>7.11</v>
          </cell>
        </row>
        <row r="126">
          <cell r="A126" t="str">
            <v>1 A 01 894 01</v>
          </cell>
          <cell r="B126" t="str">
            <v>Lastro de brita</v>
          </cell>
          <cell r="E126" t="str">
            <v>m3</v>
          </cell>
          <cell r="F126">
            <v>24.14</v>
          </cell>
        </row>
        <row r="127">
          <cell r="A127" t="str">
            <v>1 A 99 001 00</v>
          </cell>
          <cell r="B127" t="str">
            <v>Mistura areia-asfalto usinada a frio</v>
          </cell>
          <cell r="E127" t="str">
            <v>m3</v>
          </cell>
          <cell r="F127">
            <v>0</v>
          </cell>
        </row>
        <row r="128">
          <cell r="A128" t="str">
            <v>1 A 99 002 00</v>
          </cell>
          <cell r="B128" t="str">
            <v>Mistura areia-asfalto usinada a quente</v>
          </cell>
          <cell r="E128" t="str">
            <v>m3</v>
          </cell>
          <cell r="F128">
            <v>0</v>
          </cell>
        </row>
        <row r="129">
          <cell r="A129" t="str">
            <v>1 A 99 003 00</v>
          </cell>
          <cell r="B129" t="str">
            <v>Mistura betuminosa usinada a frio</v>
          </cell>
          <cell r="E129" t="str">
            <v>m3</v>
          </cell>
          <cell r="F129">
            <v>0</v>
          </cell>
        </row>
        <row r="130">
          <cell r="A130" t="str">
            <v>1 A 99 004 00</v>
          </cell>
          <cell r="B130" t="str">
            <v>Mistura betuminosa usinada a quente</v>
          </cell>
          <cell r="E130" t="str">
            <v>m3</v>
          </cell>
          <cell r="F130">
            <v>0</v>
          </cell>
        </row>
        <row r="131">
          <cell r="A131" t="str">
            <v>1 A 99 005 00</v>
          </cell>
          <cell r="B131" t="str">
            <v>Mistura betuminosa</v>
          </cell>
          <cell r="E131" t="str">
            <v>m3</v>
          </cell>
          <cell r="F131">
            <v>0</v>
          </cell>
        </row>
        <row r="132">
          <cell r="A132" t="str">
            <v>1 B 00 301 00</v>
          </cell>
          <cell r="B132" t="str">
            <v>Alvenaria de pedra argamassada</v>
          </cell>
          <cell r="E132" t="str">
            <v>m3</v>
          </cell>
          <cell r="F132">
            <v>105.07</v>
          </cell>
        </row>
        <row r="133">
          <cell r="A133" t="str">
            <v>1 B 00 902 01</v>
          </cell>
          <cell r="B133" t="str">
            <v>Alvenaria de tijolos</v>
          </cell>
          <cell r="E133" t="str">
            <v>m2</v>
          </cell>
          <cell r="F133">
            <v>25</v>
          </cell>
        </row>
        <row r="134">
          <cell r="A134" t="str">
            <v>1 B 00 903 01</v>
          </cell>
          <cell r="B134" t="str">
            <v>Dentes para bueiros duplos D=1,00 m</v>
          </cell>
          <cell r="E134" t="str">
            <v>und</v>
          </cell>
          <cell r="F134">
            <v>79.489999999999995</v>
          </cell>
        </row>
        <row r="135">
          <cell r="A135" t="str">
            <v>1 B 00 904 01</v>
          </cell>
          <cell r="B135" t="str">
            <v>Dentes para bueiros duplos D=1,20 m</v>
          </cell>
          <cell r="E135" t="str">
            <v>und</v>
          </cell>
          <cell r="F135">
            <v>89.9</v>
          </cell>
        </row>
        <row r="136">
          <cell r="A136" t="str">
            <v>1 B 00 905 01</v>
          </cell>
          <cell r="B136" t="str">
            <v>Dentes para bueiros duplos D=1,50 m</v>
          </cell>
          <cell r="E136" t="str">
            <v>und</v>
          </cell>
          <cell r="F136">
            <v>111.04</v>
          </cell>
        </row>
        <row r="137">
          <cell r="A137" t="str">
            <v>1 B 00 906 01</v>
          </cell>
          <cell r="B137" t="str">
            <v>Dentes para bueiros simples D=0,60 m</v>
          </cell>
          <cell r="E137" t="str">
            <v>und</v>
          </cell>
          <cell r="F137">
            <v>26.82</v>
          </cell>
        </row>
        <row r="138">
          <cell r="A138" t="str">
            <v>1 B 00 907 01</v>
          </cell>
          <cell r="B138" t="str">
            <v>Dentes para bueiros simples D=0,80 m</v>
          </cell>
          <cell r="E138" t="str">
            <v>und</v>
          </cell>
          <cell r="F138">
            <v>33.369999999999997</v>
          </cell>
        </row>
        <row r="139">
          <cell r="A139" t="str">
            <v>1 B 00 908 01</v>
          </cell>
          <cell r="B139" t="str">
            <v>Dentes para bueiros simples D=1,00 m</v>
          </cell>
          <cell r="E139" t="str">
            <v>und</v>
          </cell>
          <cell r="F139">
            <v>39.67</v>
          </cell>
        </row>
        <row r="140">
          <cell r="A140" t="str">
            <v>1 B 00 909 01</v>
          </cell>
          <cell r="B140" t="str">
            <v>Dentes para bueiros simples D=1,20 m</v>
          </cell>
          <cell r="E140" t="str">
            <v>und</v>
          </cell>
          <cell r="F140">
            <v>45.01</v>
          </cell>
        </row>
        <row r="141">
          <cell r="A141" t="str">
            <v>1 B 00 910 01</v>
          </cell>
          <cell r="B141" t="str">
            <v>Dentes para bueiros simples D=1,50 m</v>
          </cell>
          <cell r="E141" t="str">
            <v>und</v>
          </cell>
          <cell r="F141">
            <v>57.18</v>
          </cell>
        </row>
        <row r="142">
          <cell r="A142" t="str">
            <v>1 B 00 911 01</v>
          </cell>
          <cell r="B142" t="str">
            <v>Dentes para bueiros triplos D=1,00 m</v>
          </cell>
          <cell r="E142" t="str">
            <v>und</v>
          </cell>
          <cell r="F142">
            <v>116.43</v>
          </cell>
        </row>
        <row r="143">
          <cell r="A143" t="str">
            <v>1 B 00 912 01</v>
          </cell>
          <cell r="B143" t="str">
            <v>Dentes para bueiros triplos D=1,20 m</v>
          </cell>
          <cell r="E143" t="str">
            <v>und</v>
          </cell>
          <cell r="F143">
            <v>134.91999999999999</v>
          </cell>
        </row>
        <row r="144">
          <cell r="A144" t="str">
            <v>1 B 00 913 01</v>
          </cell>
          <cell r="B144" t="str">
            <v>Dentes para bueiros triplos D=1,50 m</v>
          </cell>
          <cell r="E144" t="str">
            <v>und</v>
          </cell>
          <cell r="F144">
            <v>164.46</v>
          </cell>
        </row>
        <row r="145">
          <cell r="A145" t="str">
            <v>1 B 00 999 06</v>
          </cell>
          <cell r="B145" t="str">
            <v>Solo local / selo de argila apiloado</v>
          </cell>
          <cell r="E145" t="str">
            <v>m3</v>
          </cell>
          <cell r="F145">
            <v>7.62</v>
          </cell>
        </row>
        <row r="146">
          <cell r="A146" t="str">
            <v>1 B 02 702 00</v>
          </cell>
          <cell r="B146" t="str">
            <v>Limp. e enchim. junta pav. concr. (const e rest)</v>
          </cell>
          <cell r="E146" t="str">
            <v>m</v>
          </cell>
          <cell r="F146">
            <v>1.99</v>
          </cell>
        </row>
        <row r="147">
          <cell r="B147" t="str">
            <v>Construção</v>
          </cell>
        </row>
        <row r="148">
          <cell r="A148" t="str">
            <v>2 S 01 000 00</v>
          </cell>
          <cell r="B148" t="str">
            <v>Desm. dest. limpeza áreas c/arv. diam. até 0,15 m</v>
          </cell>
          <cell r="E148" t="str">
            <v>m2</v>
          </cell>
          <cell r="F148">
            <v>0.21</v>
          </cell>
        </row>
        <row r="149">
          <cell r="A149" t="str">
            <v>2 S 01 010 00</v>
          </cell>
          <cell r="B149" t="str">
            <v>Destocamento de árvores D=0,15 a 0,30 m</v>
          </cell>
          <cell r="E149" t="str">
            <v>und</v>
          </cell>
          <cell r="F149">
            <v>21.1</v>
          </cell>
        </row>
        <row r="150">
          <cell r="A150" t="str">
            <v>2 S 01 012 00</v>
          </cell>
          <cell r="B150" t="str">
            <v>Destocamento de árvores c/diâm. &gt; 0,30 m</v>
          </cell>
          <cell r="E150" t="str">
            <v>und</v>
          </cell>
          <cell r="F150">
            <v>52.76</v>
          </cell>
        </row>
        <row r="151">
          <cell r="A151" t="str">
            <v>2 S 01 100 01</v>
          </cell>
          <cell r="B151" t="str">
            <v>Esc. carga transp. mat 1ª cat DMT 50 m</v>
          </cell>
          <cell r="E151" t="str">
            <v>m3</v>
          </cell>
          <cell r="F151">
            <v>1.1200000000000001</v>
          </cell>
        </row>
        <row r="152">
          <cell r="A152" t="str">
            <v>2 S 01 100 02</v>
          </cell>
          <cell r="B152" t="str">
            <v>Esc. carga transp. mat 1ª cat DMT 50 a 200m c/m</v>
          </cell>
          <cell r="E152" t="str">
            <v>m3</v>
          </cell>
          <cell r="F152">
            <v>3.48</v>
          </cell>
        </row>
        <row r="153">
          <cell r="A153" t="str">
            <v>2 S 01 100 03</v>
          </cell>
          <cell r="B153" t="str">
            <v>Esc. carga transp. mat 1ª cat DMT 200 a 400m c/m</v>
          </cell>
          <cell r="E153" t="str">
            <v>m3</v>
          </cell>
          <cell r="F153">
            <v>4.2300000000000004</v>
          </cell>
        </row>
        <row r="154">
          <cell r="A154" t="str">
            <v>2 S 01 100 04</v>
          </cell>
          <cell r="B154" t="str">
            <v>Esc. carga transp. mat 1ª cat DMT 400 a 600m c/m</v>
          </cell>
          <cell r="E154" t="str">
            <v>m3</v>
          </cell>
          <cell r="F154">
            <v>5.0199999999999996</v>
          </cell>
        </row>
        <row r="155">
          <cell r="A155" t="str">
            <v>2 S 01 100 05</v>
          </cell>
          <cell r="B155" t="str">
            <v>Esc. carga transp. mat 1ª cat DMT 600 a 800m c/m</v>
          </cell>
          <cell r="E155" t="str">
            <v>m3</v>
          </cell>
          <cell r="F155">
            <v>5.72</v>
          </cell>
        </row>
        <row r="156">
          <cell r="A156" t="str">
            <v>2 S 01 100 06</v>
          </cell>
          <cell r="B156" t="str">
            <v>Esc. carga transp. mat 1ª cat DMT 800 a 1000m c/m</v>
          </cell>
          <cell r="E156" t="str">
            <v>m3</v>
          </cell>
          <cell r="F156">
            <v>6.59</v>
          </cell>
        </row>
        <row r="157">
          <cell r="A157" t="str">
            <v>2 S 01 100 07</v>
          </cell>
          <cell r="B157" t="str">
            <v>Esc. carga transp. mat 1ª cat DMT 1000 a 1200m c/m</v>
          </cell>
          <cell r="E157" t="str">
            <v>m3</v>
          </cell>
          <cell r="F157">
            <v>7.51</v>
          </cell>
        </row>
        <row r="158">
          <cell r="A158" t="str">
            <v>2 S 01 100 08</v>
          </cell>
          <cell r="B158" t="str">
            <v>Esc. carga transp. mat 1ª cat DMT 1200 a 1400m c/m</v>
          </cell>
          <cell r="E158" t="str">
            <v>m3</v>
          </cell>
          <cell r="F158">
            <v>8.36</v>
          </cell>
        </row>
        <row r="159">
          <cell r="A159" t="str">
            <v>2 S 01 100 09</v>
          </cell>
          <cell r="B159" t="str">
            <v>Esc. carga tr. mat 1ª c. DMT 50 a 200m c/carreg</v>
          </cell>
          <cell r="E159" t="str">
            <v>m3</v>
          </cell>
          <cell r="F159">
            <v>3.63</v>
          </cell>
        </row>
        <row r="160">
          <cell r="A160" t="str">
            <v>2 S 01 100 10</v>
          </cell>
          <cell r="B160" t="str">
            <v>Esc. carga tr. mat 1ª c. DMT 200 a 400m c/carreg</v>
          </cell>
          <cell r="E160" t="str">
            <v>m3</v>
          </cell>
          <cell r="F160">
            <v>3.91</v>
          </cell>
        </row>
        <row r="161">
          <cell r="A161" t="str">
            <v>2 S 01 100 11</v>
          </cell>
          <cell r="B161" t="str">
            <v>Esc. carga tr. mat 1ª c. DMT 400 a 600m c/carreg</v>
          </cell>
          <cell r="E161" t="str">
            <v>m3</v>
          </cell>
          <cell r="F161">
            <v>4.1100000000000003</v>
          </cell>
        </row>
        <row r="162">
          <cell r="A162" t="str">
            <v>2 S 01 100 12</v>
          </cell>
          <cell r="B162" t="str">
            <v>Esc. carga tr. mat 1ª c. DMT 600 a 800m c/carreg</v>
          </cell>
          <cell r="E162" t="str">
            <v>m3</v>
          </cell>
          <cell r="F162">
            <v>4.47</v>
          </cell>
        </row>
        <row r="163">
          <cell r="A163" t="str">
            <v>2 S 01 100 13</v>
          </cell>
          <cell r="B163" t="str">
            <v>Esc. carga tr. mat 1ª c. DMT 800 a 1000m c/carreg</v>
          </cell>
          <cell r="E163" t="str">
            <v>m3</v>
          </cell>
          <cell r="F163">
            <v>4.68</v>
          </cell>
        </row>
        <row r="164">
          <cell r="A164" t="str">
            <v>2 S 01 100 14</v>
          </cell>
          <cell r="B164" t="str">
            <v>Esc. carga tr. mat 1ª c. DMT 1000 a 1200m c/carreg</v>
          </cell>
          <cell r="E164" t="str">
            <v>m3</v>
          </cell>
          <cell r="F164">
            <v>4.97</v>
          </cell>
        </row>
        <row r="165">
          <cell r="A165" t="str">
            <v>2 S 01 100 15</v>
          </cell>
          <cell r="B165" t="str">
            <v>Esc. carga tr. mat 1ª c. DMT 1200 a 1400m c/carreg</v>
          </cell>
          <cell r="E165" t="str">
            <v>m3</v>
          </cell>
          <cell r="F165">
            <v>5.14</v>
          </cell>
        </row>
        <row r="166">
          <cell r="A166" t="str">
            <v>2 S 01 100 16</v>
          </cell>
          <cell r="B166" t="str">
            <v>Esc. carga tr. mat 1ª c. DMT 1400 a 1600m c/carreg</v>
          </cell>
          <cell r="E166" t="str">
            <v>m3</v>
          </cell>
          <cell r="F166">
            <v>5.31</v>
          </cell>
        </row>
        <row r="167">
          <cell r="A167" t="str">
            <v>2 S 01 100 17</v>
          </cell>
          <cell r="B167" t="str">
            <v>Esc. carga tr. mat 1ª c. DMT 1600 a 1800m c/carreg</v>
          </cell>
          <cell r="E167" t="str">
            <v>m3</v>
          </cell>
          <cell r="F167">
            <v>5.44</v>
          </cell>
        </row>
        <row r="168">
          <cell r="A168" t="str">
            <v>2 S 01 100 18</v>
          </cell>
          <cell r="B168" t="str">
            <v>Esc. carga tr. mat 1ª c. DMT 1800 a 2000m c/carreg</v>
          </cell>
          <cell r="E168" t="str">
            <v>m3</v>
          </cell>
          <cell r="F168">
            <v>5.72</v>
          </cell>
        </row>
        <row r="169">
          <cell r="A169" t="str">
            <v>2 S 01 100 19</v>
          </cell>
          <cell r="B169" t="str">
            <v>Esc. carga tr. mat 1ª c. DMT 2000 a 3000m c/carreg</v>
          </cell>
          <cell r="E169" t="str">
            <v>m3</v>
          </cell>
          <cell r="F169">
            <v>6.42</v>
          </cell>
        </row>
        <row r="170">
          <cell r="A170" t="str">
            <v>2 S 01 100 20</v>
          </cell>
          <cell r="B170" t="str">
            <v>Esc. carga tr. mat 1ª c. DMT 3000 a 5000m c/carreg</v>
          </cell>
          <cell r="E170" t="str">
            <v>m3</v>
          </cell>
          <cell r="F170">
            <v>8.36</v>
          </cell>
        </row>
        <row r="171">
          <cell r="A171" t="str">
            <v>2 S 01 100 21</v>
          </cell>
          <cell r="B171" t="str">
            <v>Escavação carga transp. manual mat.1a cat. DT=20m</v>
          </cell>
          <cell r="E171" t="str">
            <v>m3</v>
          </cell>
          <cell r="F171">
            <v>15.59</v>
          </cell>
        </row>
        <row r="172">
          <cell r="A172" t="str">
            <v>2 S 01 100 22</v>
          </cell>
          <cell r="B172" t="str">
            <v>Esc. carga transp. mat 1ª cat DMT 50 a 200m c/e</v>
          </cell>
          <cell r="E172" t="str">
            <v>m3</v>
          </cell>
          <cell r="F172">
            <v>3.51</v>
          </cell>
        </row>
        <row r="173">
          <cell r="A173" t="str">
            <v>2 S 01 100 23</v>
          </cell>
          <cell r="B173" t="str">
            <v>Esc. carga transp. mat 1ª cat DMT 200 a 400m c/e</v>
          </cell>
          <cell r="E173" t="str">
            <v>m3</v>
          </cell>
          <cell r="F173">
            <v>3.86</v>
          </cell>
        </row>
        <row r="174">
          <cell r="A174" t="str">
            <v>2 S 01 100 24</v>
          </cell>
          <cell r="B174" t="str">
            <v>Esc. carga transp. mat 1ª cat DMT 400 a 600m c/e</v>
          </cell>
          <cell r="E174" t="str">
            <v>m3</v>
          </cell>
          <cell r="F174">
            <v>4.0599999999999996</v>
          </cell>
        </row>
        <row r="175">
          <cell r="A175" t="str">
            <v>2 S 01 100 25</v>
          </cell>
          <cell r="B175" t="str">
            <v>Esc. carga transp. mat 1ª cat DMT 600 a 800m c/e</v>
          </cell>
          <cell r="E175" t="str">
            <v>m3</v>
          </cell>
          <cell r="F175">
            <v>4.3600000000000003</v>
          </cell>
        </row>
        <row r="176">
          <cell r="A176" t="str">
            <v>2 S 01 100 26</v>
          </cell>
          <cell r="B176" t="str">
            <v>Esc. carga transp. mat 1ª cat DMT 800 a 1000m c/e</v>
          </cell>
          <cell r="E176" t="str">
            <v>m3</v>
          </cell>
          <cell r="F176">
            <v>4.6500000000000004</v>
          </cell>
        </row>
        <row r="177">
          <cell r="A177" t="str">
            <v>2 S 01 100 27</v>
          </cell>
          <cell r="B177" t="str">
            <v>Esc. carga transp. mat 1ª cat DMT 1000 a 1200m c/e</v>
          </cell>
          <cell r="E177" t="str">
            <v>m3</v>
          </cell>
          <cell r="F177">
            <v>4.88</v>
          </cell>
        </row>
        <row r="178">
          <cell r="A178" t="str">
            <v>2 S 01 100 28</v>
          </cell>
          <cell r="B178" t="str">
            <v>Esc. carga transp. mat 1ª cat DMT 1200 a 1400m c/e</v>
          </cell>
          <cell r="E178" t="str">
            <v>m3</v>
          </cell>
          <cell r="F178">
            <v>5.05</v>
          </cell>
        </row>
        <row r="179">
          <cell r="A179" t="str">
            <v>2 S 01 100 29</v>
          </cell>
          <cell r="B179" t="str">
            <v>Esc. carga transp. mat 1ª cat DMT 1400 a 1600m c/e</v>
          </cell>
          <cell r="E179" t="str">
            <v>m3</v>
          </cell>
          <cell r="F179">
            <v>5.33</v>
          </cell>
        </row>
        <row r="180">
          <cell r="A180" t="str">
            <v>2 S 01 100 30</v>
          </cell>
          <cell r="B180" t="str">
            <v>Esc. carga transp. mat 1ª cat DMT 1600 a 1800m c/e</v>
          </cell>
          <cell r="E180" t="str">
            <v>m3</v>
          </cell>
          <cell r="F180">
            <v>5.41</v>
          </cell>
        </row>
        <row r="181">
          <cell r="A181" t="str">
            <v>2 S 01 100 31</v>
          </cell>
          <cell r="B181" t="str">
            <v>Esc. carga transp. mat 1ª cat DMT 1800 a 2000m c/e</v>
          </cell>
          <cell r="E181" t="str">
            <v>m3</v>
          </cell>
          <cell r="F181">
            <v>5.63</v>
          </cell>
        </row>
        <row r="182">
          <cell r="A182" t="str">
            <v>2 S 01 100 32</v>
          </cell>
          <cell r="B182" t="str">
            <v>Esc. carga transp. mat 1ª cat DMT 2000 a 3000m c/e</v>
          </cell>
          <cell r="E182" t="str">
            <v>m3</v>
          </cell>
          <cell r="F182">
            <v>6.35</v>
          </cell>
        </row>
        <row r="183">
          <cell r="A183" t="str">
            <v>2 S 01 100 33</v>
          </cell>
          <cell r="B183" t="str">
            <v>Esc. carga transp. mat 1ª cat DMT 3000 a 5000m c/e</v>
          </cell>
          <cell r="E183" t="str">
            <v>m3</v>
          </cell>
          <cell r="F183">
            <v>8.32</v>
          </cell>
        </row>
        <row r="184">
          <cell r="A184" t="str">
            <v>2 S 01 101 01</v>
          </cell>
          <cell r="B184" t="str">
            <v>Esc. carga transp. mat 2ª cat DMT 50m</v>
          </cell>
          <cell r="E184" t="str">
            <v>m3</v>
          </cell>
          <cell r="F184">
            <v>2.38</v>
          </cell>
        </row>
        <row r="185">
          <cell r="A185" t="str">
            <v>2 S 01 101 02</v>
          </cell>
          <cell r="B185" t="str">
            <v>Esc. carga transp. mat 2ª cat DMT 50 a 200m c/m</v>
          </cell>
          <cell r="E185" t="str">
            <v>m3</v>
          </cell>
          <cell r="F185">
            <v>6.04</v>
          </cell>
        </row>
        <row r="186">
          <cell r="A186" t="str">
            <v>2 S 01 101 03</v>
          </cell>
          <cell r="B186" t="str">
            <v>Esc. carga transp. mat 2ª cat DMT 200 a 400m c/m</v>
          </cell>
          <cell r="E186" t="str">
            <v>m3</v>
          </cell>
          <cell r="F186">
            <v>6.06</v>
          </cell>
        </row>
        <row r="187">
          <cell r="A187" t="str">
            <v>2 S 01 101 04</v>
          </cell>
          <cell r="B187" t="str">
            <v>Esc. carga transp. mat 2ª cat DMT 400 a 600m c/m</v>
          </cell>
          <cell r="E187" t="str">
            <v>m3</v>
          </cell>
          <cell r="F187">
            <v>7.35</v>
          </cell>
        </row>
        <row r="188">
          <cell r="A188" t="str">
            <v>2 S 01 101 05</v>
          </cell>
          <cell r="B188" t="str">
            <v>Esc. carga transp. mat 2ª cat DMT 600 a 800m c/m</v>
          </cell>
          <cell r="E188" t="str">
            <v>m3</v>
          </cell>
          <cell r="F188">
            <v>8.65</v>
          </cell>
        </row>
        <row r="189">
          <cell r="A189" t="str">
            <v>2 S 01 101 06</v>
          </cell>
          <cell r="B189" t="str">
            <v>Esc. carga transp. mat 2ª cat DMT 800 a 1000m c/m</v>
          </cell>
          <cell r="E189" t="str">
            <v>m3</v>
          </cell>
          <cell r="F189">
            <v>9.9499999999999993</v>
          </cell>
        </row>
        <row r="190">
          <cell r="A190" t="str">
            <v>2 S 01 101 07</v>
          </cell>
          <cell r="B190" t="str">
            <v>Esc. carga transp. mat 2ª cat DMT 1000 a 1200m c/m</v>
          </cell>
          <cell r="E190" t="str">
            <v>m3</v>
          </cell>
          <cell r="F190">
            <v>9.9600000000000009</v>
          </cell>
        </row>
        <row r="191">
          <cell r="A191" t="str">
            <v>2 S 01 101 08</v>
          </cell>
          <cell r="B191" t="str">
            <v>Esc. carga transp. mat 2ª cat DMT 1200 a 1400m c/m</v>
          </cell>
          <cell r="E191" t="str">
            <v>m3</v>
          </cell>
          <cell r="F191">
            <v>11.26</v>
          </cell>
        </row>
        <row r="192">
          <cell r="A192" t="str">
            <v>2 S 01 101 09</v>
          </cell>
          <cell r="B192" t="str">
            <v>Esc. carga tr. mat 2ª c. DMT 50 a 200m c/carreg</v>
          </cell>
          <cell r="E192" t="str">
            <v>m3</v>
          </cell>
          <cell r="F192">
            <v>5.79</v>
          </cell>
        </row>
        <row r="193">
          <cell r="A193" t="str">
            <v>2 S 01 101 10</v>
          </cell>
          <cell r="B193" t="str">
            <v>Esc. carga tr. mat 2ª c. DMT 200 a 400m c/carreg</v>
          </cell>
          <cell r="E193" t="str">
            <v>m3</v>
          </cell>
          <cell r="F193">
            <v>6.24</v>
          </cell>
        </row>
        <row r="194">
          <cell r="A194" t="str">
            <v>2 S 01 101 11</v>
          </cell>
          <cell r="B194" t="str">
            <v>Esc. carga tr. mat 2a c. DMT 400 a 600m c/carreg</v>
          </cell>
          <cell r="E194" t="str">
            <v>m3</v>
          </cell>
          <cell r="F194">
            <v>6.48</v>
          </cell>
        </row>
        <row r="195">
          <cell r="A195" t="str">
            <v>2 S 01 101 12</v>
          </cell>
          <cell r="B195" t="str">
            <v>Esc. carga tr. mat 2a c. DMT 600 a 800m c/carreg</v>
          </cell>
          <cell r="E195" t="str">
            <v>m3</v>
          </cell>
          <cell r="F195">
            <v>6.84</v>
          </cell>
        </row>
        <row r="196">
          <cell r="A196" t="str">
            <v>2 S 01 101 13</v>
          </cell>
          <cell r="B196" t="str">
            <v>Esc. carga tr. mat 2a c. DMT 800 a 1000m c/carreg</v>
          </cell>
          <cell r="E196" t="str">
            <v>m3</v>
          </cell>
          <cell r="F196">
            <v>7.12</v>
          </cell>
        </row>
        <row r="197">
          <cell r="A197" t="str">
            <v>2 S 01 101 14</v>
          </cell>
          <cell r="B197" t="str">
            <v>Esc. carga tr. mat 2a c. DMT 1000 a 1200m c/carreg</v>
          </cell>
          <cell r="E197" t="str">
            <v>m3</v>
          </cell>
          <cell r="F197">
            <v>7.39</v>
          </cell>
        </row>
        <row r="198">
          <cell r="A198" t="str">
            <v>2 S 01 101 15</v>
          </cell>
          <cell r="B198" t="str">
            <v>Esc. carga tr. mat 2a c. DMT 1200 a 1400m c/carreg</v>
          </cell>
          <cell r="E198" t="str">
            <v>m3</v>
          </cell>
          <cell r="F198">
            <v>7.65</v>
          </cell>
        </row>
        <row r="199">
          <cell r="A199" t="str">
            <v>2 S 01 101 16</v>
          </cell>
          <cell r="B199" t="str">
            <v>Esc. carga tr. mat 2a c. DMT 1400 a 1600m c/carreg</v>
          </cell>
          <cell r="E199" t="str">
            <v>m3</v>
          </cell>
          <cell r="F199">
            <v>7.92</v>
          </cell>
        </row>
        <row r="200">
          <cell r="A200" t="str">
            <v>2 S 01 101 17</v>
          </cell>
          <cell r="B200" t="str">
            <v>Esc. carga tr. mat 2a c. DMT 1600 a 1800m c/carreg</v>
          </cell>
          <cell r="E200" t="str">
            <v>m3</v>
          </cell>
          <cell r="F200">
            <v>8.1</v>
          </cell>
        </row>
        <row r="201">
          <cell r="A201" t="str">
            <v>2 S 01 101 18</v>
          </cell>
          <cell r="B201" t="str">
            <v>Esc. carga tr. mat 2a c. DMT 1800 a 2000m c/carreg</v>
          </cell>
          <cell r="E201" t="str">
            <v>m3</v>
          </cell>
          <cell r="F201">
            <v>8.41</v>
          </cell>
        </row>
        <row r="202">
          <cell r="A202" t="str">
            <v>2 S 01 101 19</v>
          </cell>
          <cell r="B202" t="str">
            <v>Esc. carga tr. mat 2a c. DMT 2000 a 3000m c/carreg</v>
          </cell>
          <cell r="E202" t="str">
            <v>m3</v>
          </cell>
          <cell r="F202">
            <v>9.1999999999999993</v>
          </cell>
        </row>
        <row r="203">
          <cell r="A203" t="str">
            <v>2 S 01 101 20</v>
          </cell>
          <cell r="B203" t="str">
            <v>Esc. carga tr. mat 2a c. DMT 3000 a 5000m c/carreg</v>
          </cell>
          <cell r="E203" t="str">
            <v>m3</v>
          </cell>
          <cell r="F203">
            <v>11.58</v>
          </cell>
        </row>
        <row r="204">
          <cell r="A204" t="str">
            <v>2 S 01 101 22</v>
          </cell>
          <cell r="B204" t="str">
            <v>Esc. carga transp. mat 2a cat DMT 50 a 200m c/e</v>
          </cell>
          <cell r="E204" t="str">
            <v>m3</v>
          </cell>
          <cell r="F204">
            <v>4.92</v>
          </cell>
        </row>
        <row r="205">
          <cell r="A205" t="str">
            <v>2 S 01 101 23</v>
          </cell>
          <cell r="B205" t="str">
            <v>Esc. carga transp. mat 2a cat DMT 200 a 400m c/e</v>
          </cell>
          <cell r="E205" t="str">
            <v>m3</v>
          </cell>
          <cell r="F205">
            <v>5.27</v>
          </cell>
        </row>
        <row r="206">
          <cell r="A206" t="str">
            <v>2 S 01 101 24</v>
          </cell>
          <cell r="B206" t="str">
            <v>Esc. carga transp. mat 2a cat DMT 400 a 600m c/e</v>
          </cell>
          <cell r="E206" t="str">
            <v>m3</v>
          </cell>
          <cell r="F206">
            <v>5.61</v>
          </cell>
        </row>
        <row r="207">
          <cell r="A207" t="str">
            <v>2 S 01 101 25</v>
          </cell>
          <cell r="B207" t="str">
            <v>Esc. carga transp. mat 2a cat DMT 600 a 800m c/e</v>
          </cell>
          <cell r="E207" t="str">
            <v>m3</v>
          </cell>
          <cell r="F207">
            <v>5.98</v>
          </cell>
        </row>
        <row r="208">
          <cell r="A208" t="str">
            <v>2 S 01 101 26</v>
          </cell>
          <cell r="B208" t="str">
            <v>Esc. carga transp. mat 2a cat DMT 800 a 1000m c/e</v>
          </cell>
          <cell r="E208" t="str">
            <v>m3</v>
          </cell>
          <cell r="F208">
            <v>6.26</v>
          </cell>
        </row>
        <row r="209">
          <cell r="A209" t="str">
            <v>2 S 01 101 27</v>
          </cell>
          <cell r="B209" t="str">
            <v>Esc. carga transp. mat 2a cat DMT 1000 a 1200m c/e</v>
          </cell>
          <cell r="E209" t="str">
            <v>m3</v>
          </cell>
          <cell r="F209">
            <v>6.53</v>
          </cell>
        </row>
        <row r="210">
          <cell r="A210" t="str">
            <v>2 S 01 101 28</v>
          </cell>
          <cell r="B210" t="str">
            <v>Esc. carga transp. mat 2a cat DMT 1200 a 1400m c/e</v>
          </cell>
          <cell r="E210" t="str">
            <v>m3</v>
          </cell>
          <cell r="F210">
            <v>6.86</v>
          </cell>
        </row>
        <row r="211">
          <cell r="A211" t="str">
            <v>2 S 01 101 29</v>
          </cell>
          <cell r="B211" t="str">
            <v>Esc. carga transp. mat 2a cat DMT 1400 a 1600m c/e</v>
          </cell>
          <cell r="E211" t="str">
            <v>m3</v>
          </cell>
          <cell r="F211">
            <v>7.08</v>
          </cell>
        </row>
        <row r="212">
          <cell r="A212" t="str">
            <v>2 S 01 101 30</v>
          </cell>
          <cell r="B212" t="str">
            <v>Esc. carga transp. mat 2a cat DMT 1600 a 1800m c/e</v>
          </cell>
          <cell r="E212" t="str">
            <v>m3</v>
          </cell>
          <cell r="F212">
            <v>7.19</v>
          </cell>
        </row>
        <row r="213">
          <cell r="A213" t="str">
            <v>2 S 01 101 31</v>
          </cell>
          <cell r="B213" t="str">
            <v>Esc. carga transp. mat 2a cat DMT 1800 a 2000m c/e</v>
          </cell>
          <cell r="E213" t="str">
            <v>m3</v>
          </cell>
          <cell r="F213">
            <v>7.51</v>
          </cell>
        </row>
        <row r="214">
          <cell r="A214" t="str">
            <v>2 S 01 101 32</v>
          </cell>
          <cell r="B214" t="str">
            <v>Esc. carga transp. mat 2a cat DMT 2000 a 3000m c/e</v>
          </cell>
          <cell r="E214" t="str">
            <v>m3</v>
          </cell>
          <cell r="F214">
            <v>8.44</v>
          </cell>
        </row>
        <row r="215">
          <cell r="A215" t="str">
            <v>2 S 01 101 33</v>
          </cell>
          <cell r="B215" t="str">
            <v>Esc. carga transp. mat 2a cat DMT 3000 a 5000m c/e</v>
          </cell>
          <cell r="E215" t="str">
            <v>m3</v>
          </cell>
          <cell r="F215">
            <v>10.84</v>
          </cell>
        </row>
        <row r="216">
          <cell r="A216" t="str">
            <v>2 S 01 102 01</v>
          </cell>
          <cell r="B216" t="str">
            <v>Esc. carga transp. mat 3a cat DMT até 50m</v>
          </cell>
          <cell r="E216" t="str">
            <v>m3</v>
          </cell>
          <cell r="F216">
            <v>17.61</v>
          </cell>
        </row>
        <row r="217">
          <cell r="A217" t="str">
            <v>2 S 01 102 02</v>
          </cell>
          <cell r="B217" t="str">
            <v>Esc. carga transp. mat 3a cat DMT 50 a 200m</v>
          </cell>
          <cell r="E217" t="str">
            <v>m3</v>
          </cell>
          <cell r="F217">
            <v>20.02</v>
          </cell>
        </row>
        <row r="218">
          <cell r="A218" t="str">
            <v>2 S 01 102 03</v>
          </cell>
          <cell r="B218" t="str">
            <v>Esc. carga transp. mat 3a cat DMT 200 a 400m</v>
          </cell>
          <cell r="E218" t="str">
            <v>m3</v>
          </cell>
          <cell r="F218">
            <v>20.54</v>
          </cell>
        </row>
        <row r="219">
          <cell r="A219" t="str">
            <v>2 S 01 102 04</v>
          </cell>
          <cell r="B219" t="str">
            <v>Esc. carga transp. mat 3a cat DMT 400 a 600m</v>
          </cell>
          <cell r="E219" t="str">
            <v>m3</v>
          </cell>
          <cell r="F219">
            <v>21.27</v>
          </cell>
        </row>
        <row r="220">
          <cell r="A220" t="str">
            <v>2 S 01 102 05</v>
          </cell>
          <cell r="B220" t="str">
            <v>Esc. carga transp. mat 3a cat DMT 600 a 800m</v>
          </cell>
          <cell r="E220" t="str">
            <v>m3</v>
          </cell>
          <cell r="F220">
            <v>21.79</v>
          </cell>
        </row>
        <row r="221">
          <cell r="A221" t="str">
            <v>2 S 01 102 06</v>
          </cell>
          <cell r="B221" t="str">
            <v>Esc. carga transp. mat 3a cat DMT 800 a 1000m</v>
          </cell>
          <cell r="E221" t="str">
            <v>m3</v>
          </cell>
          <cell r="F221">
            <v>22.31</v>
          </cell>
        </row>
        <row r="222">
          <cell r="A222" t="str">
            <v>2 S 01 102 07</v>
          </cell>
          <cell r="B222" t="str">
            <v>Esc. carga transp. mat 3a cat DMT 1000 a 1200m</v>
          </cell>
          <cell r="E222" t="str">
            <v>m3</v>
          </cell>
          <cell r="F222">
            <v>22.54</v>
          </cell>
        </row>
        <row r="223">
          <cell r="A223" t="str">
            <v>2 S 01 300 01</v>
          </cell>
          <cell r="B223" t="str">
            <v>Esc. carga transp. solos moles DMT 0 a 200m</v>
          </cell>
          <cell r="E223" t="str">
            <v>m3</v>
          </cell>
          <cell r="F223">
            <v>10.49</v>
          </cell>
        </row>
        <row r="224">
          <cell r="A224" t="str">
            <v>2 S 01 300 02</v>
          </cell>
          <cell r="B224" t="str">
            <v>Esc. carga transp. solos moles DMT 200 a 400m</v>
          </cell>
          <cell r="E224" t="str">
            <v>m3</v>
          </cell>
          <cell r="F224">
            <v>11.3</v>
          </cell>
        </row>
        <row r="225">
          <cell r="A225" t="str">
            <v>2 S 01 300 03</v>
          </cell>
          <cell r="B225" t="str">
            <v>Esc. carga transp. solos moles DMT 400 a 600m</v>
          </cell>
          <cell r="E225" t="str">
            <v>m3</v>
          </cell>
          <cell r="F225">
            <v>11.64</v>
          </cell>
        </row>
        <row r="226">
          <cell r="A226" t="str">
            <v>2 S 01 300 04</v>
          </cell>
          <cell r="B226" t="str">
            <v>Esc. carga transp. solos moles DMT 600 a 800m</v>
          </cell>
          <cell r="E226" t="str">
            <v>m3</v>
          </cell>
          <cell r="F226">
            <v>12.04</v>
          </cell>
        </row>
        <row r="227">
          <cell r="A227" t="str">
            <v>2 S 01 300 05</v>
          </cell>
          <cell r="B227" t="str">
            <v>Esc. carga transp. solos moles DMT 800 a 1000m</v>
          </cell>
          <cell r="E227" t="str">
            <v>m3</v>
          </cell>
          <cell r="F227">
            <v>12.8</v>
          </cell>
        </row>
        <row r="228">
          <cell r="A228" t="str">
            <v>2 S 01 510 00</v>
          </cell>
          <cell r="B228" t="str">
            <v>Compactação de aterros a 95% proctor normal</v>
          </cell>
          <cell r="E228" t="str">
            <v>m3</v>
          </cell>
          <cell r="F228">
            <v>1.56</v>
          </cell>
        </row>
        <row r="229">
          <cell r="A229" t="str">
            <v>2 S 01 511 00</v>
          </cell>
          <cell r="B229" t="str">
            <v>Compactação de aterros a 100% proctor normal</v>
          </cell>
          <cell r="E229" t="str">
            <v>m3</v>
          </cell>
          <cell r="F229">
            <v>1.81</v>
          </cell>
        </row>
        <row r="230">
          <cell r="A230" t="str">
            <v>2 S 01 512 01</v>
          </cell>
          <cell r="B230" t="str">
            <v>Construção de corpo de aterro em rocha</v>
          </cell>
          <cell r="E230" t="str">
            <v>m3</v>
          </cell>
          <cell r="F230">
            <v>5.1100000000000003</v>
          </cell>
        </row>
        <row r="231">
          <cell r="A231" t="str">
            <v>2 S 01 512 02</v>
          </cell>
          <cell r="B231" t="str">
            <v>Compactação de camada final de aterro de rocha</v>
          </cell>
          <cell r="E231" t="str">
            <v>m3</v>
          </cell>
          <cell r="F231">
            <v>13.4</v>
          </cell>
        </row>
        <row r="232">
          <cell r="A232" t="str">
            <v>2 S 01 513 01</v>
          </cell>
          <cell r="B232" t="str">
            <v>Compactação de material de "bota-fora"</v>
          </cell>
          <cell r="E232" t="str">
            <v>m3</v>
          </cell>
          <cell r="F232">
            <v>1.22</v>
          </cell>
        </row>
        <row r="233">
          <cell r="A233" t="str">
            <v>2 S 02 100 00</v>
          </cell>
          <cell r="B233" t="str">
            <v>Reforço do subleito</v>
          </cell>
          <cell r="E233" t="str">
            <v>m3</v>
          </cell>
          <cell r="F233">
            <v>8.2899999999999991</v>
          </cell>
        </row>
        <row r="234">
          <cell r="A234" t="str">
            <v>2 S 02 110 00</v>
          </cell>
          <cell r="B234" t="str">
            <v>Regularização do subleito</v>
          </cell>
          <cell r="E234" t="str">
            <v>m2</v>
          </cell>
          <cell r="F234">
            <v>0.48</v>
          </cell>
        </row>
        <row r="235">
          <cell r="A235" t="str">
            <v>2 S 02 110 01</v>
          </cell>
          <cell r="B235" t="str">
            <v>Regul. subleito c/ fres. corte contr.autom. greide</v>
          </cell>
          <cell r="E235" t="str">
            <v>m2</v>
          </cell>
          <cell r="F235">
            <v>0.75</v>
          </cell>
        </row>
        <row r="236">
          <cell r="A236" t="str">
            <v>2 S 02 200 00</v>
          </cell>
          <cell r="B236" t="str">
            <v>Sub-base solo estabilizado granul. s/ mistura</v>
          </cell>
          <cell r="E236" t="str">
            <v>m3</v>
          </cell>
          <cell r="F236">
            <v>8.2899999999999991</v>
          </cell>
        </row>
        <row r="237">
          <cell r="A237" t="str">
            <v>2 S 02 200 01</v>
          </cell>
          <cell r="B237" t="str">
            <v>Base solo estabilizado granul. s/ mistura</v>
          </cell>
          <cell r="E237" t="str">
            <v>m3</v>
          </cell>
          <cell r="F237">
            <v>8.2899999999999991</v>
          </cell>
        </row>
        <row r="238">
          <cell r="A238" t="str">
            <v>2 S 02 210 00</v>
          </cell>
          <cell r="B238" t="str">
            <v>Sub-base estab. granul. c/ mistura solo na pista</v>
          </cell>
          <cell r="E238" t="str">
            <v>m3</v>
          </cell>
          <cell r="F238">
            <v>8.93</v>
          </cell>
        </row>
        <row r="239">
          <cell r="A239" t="str">
            <v>2 S 02 210 01</v>
          </cell>
          <cell r="B239" t="str">
            <v>Sub-base estab. granul. c/ mist. solo-areia pista</v>
          </cell>
          <cell r="E239" t="str">
            <v>m3</v>
          </cell>
          <cell r="F239">
            <v>10.02</v>
          </cell>
        </row>
        <row r="240">
          <cell r="A240" t="str">
            <v>2 S 02 210 02</v>
          </cell>
          <cell r="B240" t="str">
            <v>Base estab.granul.c/ mist.solo - areia na pista</v>
          </cell>
          <cell r="E240" t="str">
            <v>m3</v>
          </cell>
          <cell r="F240">
            <v>10.02</v>
          </cell>
        </row>
        <row r="241">
          <cell r="A241" t="str">
            <v>2 S 02 220 00</v>
          </cell>
          <cell r="B241" t="str">
            <v>Base estab.granul.c/ mistura solo - brita</v>
          </cell>
          <cell r="E241" t="str">
            <v>m3</v>
          </cell>
          <cell r="F241">
            <v>27.11</v>
          </cell>
        </row>
        <row r="242">
          <cell r="A242" t="str">
            <v>2 S 02 230 00</v>
          </cell>
          <cell r="B242" t="str">
            <v>Base de brita graduada</v>
          </cell>
          <cell r="E242" t="str">
            <v>m3</v>
          </cell>
          <cell r="F242">
            <v>42.92</v>
          </cell>
        </row>
        <row r="243">
          <cell r="A243" t="str">
            <v>2 S 02 230 01</v>
          </cell>
          <cell r="B243" t="str">
            <v>Base brita grad. c/ dist. agreg. contr. de greide</v>
          </cell>
          <cell r="E243" t="str">
            <v>m3</v>
          </cell>
          <cell r="F243">
            <v>43.93</v>
          </cell>
        </row>
        <row r="244">
          <cell r="A244" t="str">
            <v>2 S 02 231 00</v>
          </cell>
          <cell r="B244" t="str">
            <v>Base de macadame hidráulico</v>
          </cell>
          <cell r="E244" t="str">
            <v>m3</v>
          </cell>
          <cell r="F244">
            <v>37.630000000000003</v>
          </cell>
        </row>
        <row r="245">
          <cell r="A245" t="str">
            <v>2 S 02 241 01</v>
          </cell>
          <cell r="B245" t="str">
            <v>Base de solo cimento c/ mistura em usina</v>
          </cell>
          <cell r="E245" t="str">
            <v>m3</v>
          </cell>
          <cell r="F245">
            <v>109.32</v>
          </cell>
        </row>
        <row r="246">
          <cell r="A246" t="str">
            <v>2 S 02 243 01</v>
          </cell>
          <cell r="B246" t="str">
            <v>Sub-base de solo melhor. c/ cimento mist. em usina</v>
          </cell>
          <cell r="E246" t="str">
            <v>m3</v>
          </cell>
          <cell r="F246">
            <v>62.57</v>
          </cell>
        </row>
        <row r="247">
          <cell r="A247" t="str">
            <v>2 S 02 300 00</v>
          </cell>
          <cell r="B247" t="str">
            <v>Imprimação</v>
          </cell>
          <cell r="E247" t="str">
            <v>m2</v>
          </cell>
          <cell r="F247">
            <v>0.14000000000000001</v>
          </cell>
        </row>
        <row r="248">
          <cell r="A248" t="str">
            <v>2 S 02 400 00</v>
          </cell>
          <cell r="B248" t="str">
            <v>Pintura de ligação</v>
          </cell>
          <cell r="E248" t="str">
            <v>m2</v>
          </cell>
          <cell r="F248">
            <v>0.1</v>
          </cell>
        </row>
        <row r="249">
          <cell r="A249" t="str">
            <v>2 S 02 500 00</v>
          </cell>
          <cell r="B249" t="str">
            <v>Tratamento superficial simples c/ cap</v>
          </cell>
          <cell r="E249" t="str">
            <v>m2</v>
          </cell>
          <cell r="F249">
            <v>0.49</v>
          </cell>
        </row>
        <row r="250">
          <cell r="A250" t="str">
            <v>2 S 02 500 01</v>
          </cell>
          <cell r="B250" t="str">
            <v>Tratamento superficial simples c/ emulsão</v>
          </cell>
          <cell r="E250" t="str">
            <v>m2</v>
          </cell>
          <cell r="F250">
            <v>0.46</v>
          </cell>
        </row>
        <row r="251">
          <cell r="A251" t="str">
            <v>2 S 02 500 02</v>
          </cell>
          <cell r="B251" t="str">
            <v>Tratamento superficial simples c/ banho diluído</v>
          </cell>
          <cell r="E251" t="str">
            <v>m2</v>
          </cell>
          <cell r="F251">
            <v>0.53</v>
          </cell>
        </row>
        <row r="252">
          <cell r="A252" t="str">
            <v>2 S 02 501 00</v>
          </cell>
          <cell r="B252" t="str">
            <v>Tratamento superficial duplo c/ cap</v>
          </cell>
          <cell r="E252" t="str">
            <v>m2</v>
          </cell>
          <cell r="F252">
            <v>1.45</v>
          </cell>
        </row>
        <row r="253">
          <cell r="A253" t="str">
            <v>2 S 02 501 01</v>
          </cell>
          <cell r="B253" t="str">
            <v>Tratamento superficial duplo c/ emulsão</v>
          </cell>
          <cell r="E253" t="str">
            <v>m2</v>
          </cell>
          <cell r="F253">
            <v>1.44</v>
          </cell>
        </row>
        <row r="254">
          <cell r="A254" t="str">
            <v>2 S 02 501 02</v>
          </cell>
          <cell r="B254" t="str">
            <v>Tratamento superficial duplo c/ banho diluído</v>
          </cell>
          <cell r="E254" t="str">
            <v>m2</v>
          </cell>
          <cell r="F254">
            <v>1.6</v>
          </cell>
        </row>
        <row r="255">
          <cell r="A255" t="str">
            <v>2 S 02 502 00</v>
          </cell>
          <cell r="B255" t="str">
            <v>Tratamento superficial triplo c/ cap</v>
          </cell>
          <cell r="E255" t="str">
            <v>m2</v>
          </cell>
          <cell r="F255">
            <v>2.08</v>
          </cell>
        </row>
        <row r="256">
          <cell r="A256" t="str">
            <v>2 S 02 502 01</v>
          </cell>
          <cell r="B256" t="str">
            <v>Tratamento superficial triplo c/ emulsão</v>
          </cell>
          <cell r="E256" t="str">
            <v>m2</v>
          </cell>
          <cell r="F256">
            <v>2.1</v>
          </cell>
        </row>
        <row r="257">
          <cell r="A257" t="str">
            <v>2 S 02 502 02</v>
          </cell>
          <cell r="B257" t="str">
            <v>Tratamento superficial triplo c/ banho diluído</v>
          </cell>
          <cell r="E257" t="str">
            <v>m2</v>
          </cell>
          <cell r="F257">
            <v>2.29</v>
          </cell>
        </row>
        <row r="258">
          <cell r="A258" t="str">
            <v>2 S 02 530 00</v>
          </cell>
          <cell r="B258" t="str">
            <v>Pré-misturado a frio</v>
          </cell>
          <cell r="E258" t="str">
            <v>m3</v>
          </cell>
          <cell r="F258">
            <v>59.33</v>
          </cell>
        </row>
        <row r="259">
          <cell r="A259" t="str">
            <v>2 S 02 531 00</v>
          </cell>
          <cell r="B259" t="str">
            <v>Macadame betuminoso por penetração</v>
          </cell>
          <cell r="E259" t="str">
            <v>m3</v>
          </cell>
          <cell r="F259">
            <v>51.03</v>
          </cell>
        </row>
        <row r="260">
          <cell r="A260" t="str">
            <v>2 S 02 532 00</v>
          </cell>
          <cell r="B260" t="str">
            <v>Areia-asfalto a quente</v>
          </cell>
          <cell r="E260" t="str">
            <v>t</v>
          </cell>
          <cell r="F260">
            <v>38.67</v>
          </cell>
        </row>
        <row r="261">
          <cell r="A261" t="str">
            <v>2 S 02 540 01</v>
          </cell>
          <cell r="B261" t="str">
            <v>Conc. betuminoso usinado a quente - capa rolamento</v>
          </cell>
          <cell r="E261" t="str">
            <v>t</v>
          </cell>
          <cell r="F261">
            <v>34.15</v>
          </cell>
        </row>
        <row r="262">
          <cell r="A262" t="str">
            <v>2 S 02 540 02</v>
          </cell>
          <cell r="B262" t="str">
            <v>Concreto betuminoso usinado a quente - "binder"</v>
          </cell>
          <cell r="E262" t="str">
            <v>t</v>
          </cell>
          <cell r="F262">
            <v>33.619999999999997</v>
          </cell>
        </row>
        <row r="263">
          <cell r="A263" t="str">
            <v>2 S 02 603 00</v>
          </cell>
          <cell r="B263" t="str">
            <v>Sub-base de concreto rolado</v>
          </cell>
          <cell r="E263" t="str">
            <v>m3</v>
          </cell>
          <cell r="F263">
            <v>108.71</v>
          </cell>
        </row>
        <row r="264">
          <cell r="A264" t="str">
            <v>2 S 02 604 00</v>
          </cell>
          <cell r="B264" t="str">
            <v>Sub-base de concreto de cimento portland</v>
          </cell>
          <cell r="E264" t="str">
            <v>m3</v>
          </cell>
          <cell r="F264">
            <v>136.71</v>
          </cell>
        </row>
        <row r="265">
          <cell r="A265" t="str">
            <v>2 S 02 606 00</v>
          </cell>
          <cell r="B265" t="str">
            <v>Concreto de cimento portland com fôrma deslizante</v>
          </cell>
          <cell r="E265" t="str">
            <v>m3</v>
          </cell>
          <cell r="F265">
            <v>283.45999999999998</v>
          </cell>
        </row>
        <row r="266">
          <cell r="A266" t="str">
            <v>2 S 02 607 00</v>
          </cell>
          <cell r="B266" t="str">
            <v>Concreto cimento portland c/ equip. pequeno porte</v>
          </cell>
          <cell r="E266" t="str">
            <v>m3</v>
          </cell>
          <cell r="F266">
            <v>309.39999999999998</v>
          </cell>
        </row>
        <row r="267">
          <cell r="A267" t="str">
            <v>2 S 02 700 01</v>
          </cell>
          <cell r="B267" t="str">
            <v>Execução pavim. c/ peças pré-moldadas concr.</v>
          </cell>
          <cell r="E267" t="str">
            <v>m2</v>
          </cell>
          <cell r="F267">
            <v>53.64</v>
          </cell>
        </row>
        <row r="268">
          <cell r="A268" t="str">
            <v>2 S 02 702 00</v>
          </cell>
          <cell r="B268" t="str">
            <v>Limpeza e enchimento de junta de pavimento de conc</v>
          </cell>
          <cell r="E268" t="str">
            <v>m</v>
          </cell>
          <cell r="F268">
            <v>2.64</v>
          </cell>
        </row>
        <row r="269">
          <cell r="A269" t="str">
            <v>2 S 03 000 02</v>
          </cell>
          <cell r="B269" t="str">
            <v>Escavação manual de cavas em material 1a cat</v>
          </cell>
          <cell r="E269" t="str">
            <v>m3</v>
          </cell>
          <cell r="F269">
            <v>26.31</v>
          </cell>
        </row>
        <row r="270">
          <cell r="A270" t="str">
            <v>2 S 03 000 03</v>
          </cell>
          <cell r="B270" t="str">
            <v>Escavação manual de cavas em material 2a cat</v>
          </cell>
          <cell r="E270" t="str">
            <v>m3</v>
          </cell>
          <cell r="F270">
            <v>35.08</v>
          </cell>
        </row>
        <row r="271">
          <cell r="A271" t="str">
            <v>2 S 03 010 01</v>
          </cell>
          <cell r="B271" t="str">
            <v>Escavação em cavas de fundação com esgotamento</v>
          </cell>
          <cell r="E271" t="str">
            <v>m3</v>
          </cell>
          <cell r="F271">
            <v>29.91</v>
          </cell>
        </row>
        <row r="272">
          <cell r="A272" t="str">
            <v>2 S 03 119 01</v>
          </cell>
          <cell r="B272" t="str">
            <v>Escoramento com madeira de OAE</v>
          </cell>
          <cell r="E272" t="str">
            <v>m3</v>
          </cell>
          <cell r="F272">
            <v>21</v>
          </cell>
        </row>
        <row r="273">
          <cell r="A273" t="str">
            <v>2 S 03 300 01</v>
          </cell>
          <cell r="B273" t="str">
            <v>Confecção e lançamento concr. magro em betoneira</v>
          </cell>
          <cell r="E273" t="str">
            <v>m3</v>
          </cell>
          <cell r="F273">
            <v>180.91</v>
          </cell>
        </row>
        <row r="274">
          <cell r="A274" t="str">
            <v>2 S 03 321 00</v>
          </cell>
          <cell r="B274" t="str">
            <v>Conc.estr.fck=8 MPa-contr.raz.uso ger.conf. e lanç</v>
          </cell>
          <cell r="E274" t="str">
            <v>m3</v>
          </cell>
          <cell r="F274">
            <v>215.84</v>
          </cell>
        </row>
        <row r="275">
          <cell r="A275" t="str">
            <v>2 S 03 322 00</v>
          </cell>
          <cell r="B275" t="str">
            <v>Conc.estr.fck=10 MPa-contr.raz.uso ger.conf.e lanç</v>
          </cell>
          <cell r="E275" t="str">
            <v>m3</v>
          </cell>
          <cell r="F275">
            <v>227.71</v>
          </cell>
        </row>
        <row r="276">
          <cell r="A276" t="str">
            <v>2 S 03 323 00</v>
          </cell>
          <cell r="B276" t="str">
            <v>Conc.estr.fck=12 MPa-contr.raz.uso ger.conf.e lanç</v>
          </cell>
          <cell r="E276" t="str">
            <v>m3</v>
          </cell>
          <cell r="F276">
            <v>240.46</v>
          </cell>
        </row>
        <row r="277">
          <cell r="A277" t="str">
            <v>2 S 03 324 00</v>
          </cell>
          <cell r="B277" t="str">
            <v>Conc.estr.fck=15 MPa-contr.raz.uso ger.conf.e lanç</v>
          </cell>
          <cell r="E277" t="str">
            <v>m3</v>
          </cell>
          <cell r="F277">
            <v>253.88</v>
          </cell>
        </row>
        <row r="278">
          <cell r="A278" t="str">
            <v>2 S 03 324 01</v>
          </cell>
          <cell r="B278" t="str">
            <v>Conc.estr.fck=15 MPa-contr.raz.c/adit.conf. e lanç</v>
          </cell>
          <cell r="E278" t="str">
            <v>m3</v>
          </cell>
          <cell r="F278">
            <v>234.5</v>
          </cell>
        </row>
        <row r="279">
          <cell r="A279" t="str">
            <v>2 S 03 325 00</v>
          </cell>
          <cell r="B279" t="str">
            <v>Conc.estr.fck=18 MPa-contr.raz.uso ger.conf.e lanç</v>
          </cell>
          <cell r="E279" t="str">
            <v>m3</v>
          </cell>
          <cell r="F279">
            <v>267.14</v>
          </cell>
        </row>
        <row r="280">
          <cell r="A280" t="str">
            <v>2 S 03 325 01</v>
          </cell>
          <cell r="B280" t="str">
            <v>Conc.estr.fck=18 MPa-contr.raz.c/adit.conf. e lanç</v>
          </cell>
          <cell r="E280" t="str">
            <v>m3</v>
          </cell>
          <cell r="F280">
            <v>246.77</v>
          </cell>
        </row>
        <row r="281">
          <cell r="A281" t="str">
            <v>2 S 03 326 00</v>
          </cell>
          <cell r="B281" t="str">
            <v>Conc.estr.fck=20 MPa-contr.raz.uso ger.conf.e lanç</v>
          </cell>
          <cell r="E281" t="str">
            <v>m3</v>
          </cell>
          <cell r="F281">
            <v>277.97000000000003</v>
          </cell>
        </row>
        <row r="282">
          <cell r="A282" t="str">
            <v>2 S 03 326 01</v>
          </cell>
          <cell r="B282" t="str">
            <v>Conc.estr.fck=20 MPa-contr.raz.c/adit.conf. e lanç</v>
          </cell>
          <cell r="E282" t="str">
            <v>m3</v>
          </cell>
          <cell r="F282">
            <v>257.87</v>
          </cell>
        </row>
        <row r="283">
          <cell r="A283" t="str">
            <v>2 S 03 327 00</v>
          </cell>
          <cell r="B283" t="str">
            <v>Conc.estr.fck=22 MPa-contr.raz.uso ger.conf.e lanç</v>
          </cell>
          <cell r="E283" t="str">
            <v>m3</v>
          </cell>
          <cell r="F283">
            <v>290.72000000000003</v>
          </cell>
        </row>
        <row r="284">
          <cell r="A284" t="str">
            <v>2 S 03 328 00</v>
          </cell>
          <cell r="B284" t="str">
            <v>Conc.estr.fck=24 MPa-contr.raz.uso ger.conf.e lanç</v>
          </cell>
          <cell r="E284" t="str">
            <v>m3</v>
          </cell>
          <cell r="F284">
            <v>303.72000000000003</v>
          </cell>
        </row>
        <row r="285">
          <cell r="A285" t="str">
            <v>2 S 03 329 00</v>
          </cell>
          <cell r="B285" t="str">
            <v>Conc.estr.fck=25 MPa-contr.raz.c/adit.conf. e lanç</v>
          </cell>
          <cell r="E285" t="str">
            <v>m3</v>
          </cell>
          <cell r="F285">
            <v>282.39999999999998</v>
          </cell>
        </row>
        <row r="286">
          <cell r="A286" t="str">
            <v>2 S 03 329 01</v>
          </cell>
          <cell r="B286" t="str">
            <v>Conc.estr.fck=26 MPa-contr.raz.uso ger.conf.e lanç</v>
          </cell>
          <cell r="E286" t="str">
            <v>m3</v>
          </cell>
          <cell r="F286">
            <v>315.58</v>
          </cell>
        </row>
        <row r="287">
          <cell r="A287" t="str">
            <v>2 S 03 329 02</v>
          </cell>
          <cell r="B287" t="str">
            <v>Conc.estr.fck=30 MPa-contr.raz.uso ger.conf.e lanç</v>
          </cell>
          <cell r="E287" t="str">
            <v>m3</v>
          </cell>
          <cell r="F287">
            <v>327.2</v>
          </cell>
        </row>
        <row r="288">
          <cell r="A288" t="str">
            <v>2 S 03 329 03</v>
          </cell>
          <cell r="B288" t="str">
            <v>Conc.estr.fck=30 MPa-contr.raz.uso ger.conf.e lanç</v>
          </cell>
          <cell r="E288" t="str">
            <v>m3</v>
          </cell>
          <cell r="F288">
            <v>304.86</v>
          </cell>
        </row>
        <row r="289">
          <cell r="A289" t="str">
            <v>2 S 03 329 04</v>
          </cell>
          <cell r="B289" t="str">
            <v>Conc.estr.fck=35 MPa-contr.raz.c/adit.conf. e lanç</v>
          </cell>
          <cell r="E289" t="str">
            <v>m3</v>
          </cell>
          <cell r="F289">
            <v>327.78</v>
          </cell>
        </row>
        <row r="290">
          <cell r="A290" t="str">
            <v>2 S 03 370 00</v>
          </cell>
          <cell r="B290" t="str">
            <v>Forma comum de madeira</v>
          </cell>
          <cell r="E290" t="str">
            <v>m2</v>
          </cell>
          <cell r="F290">
            <v>30.53</v>
          </cell>
        </row>
        <row r="291">
          <cell r="A291" t="str">
            <v>2 S 03 371 01</v>
          </cell>
          <cell r="B291" t="str">
            <v>Forma de placa compensada resinada</v>
          </cell>
          <cell r="E291" t="str">
            <v>m2</v>
          </cell>
          <cell r="F291">
            <v>24.24</v>
          </cell>
        </row>
        <row r="292">
          <cell r="A292" t="str">
            <v>2 S 03 371 02</v>
          </cell>
          <cell r="B292" t="str">
            <v>Forma de placa compensada plastificada</v>
          </cell>
          <cell r="E292" t="str">
            <v>m2</v>
          </cell>
          <cell r="F292">
            <v>26.83</v>
          </cell>
        </row>
        <row r="293">
          <cell r="A293" t="str">
            <v>2 S 03 372 01</v>
          </cell>
          <cell r="B293" t="str">
            <v>Formas para tubulão</v>
          </cell>
          <cell r="E293" t="str">
            <v>m2</v>
          </cell>
          <cell r="F293">
            <v>15.4</v>
          </cell>
        </row>
        <row r="294">
          <cell r="A294" t="str">
            <v>2 S 03 401 01</v>
          </cell>
          <cell r="B294" t="str">
            <v>Estaca tipo Franki D=350 mm</v>
          </cell>
          <cell r="E294" t="str">
            <v>m</v>
          </cell>
          <cell r="F294">
            <v>125.92</v>
          </cell>
        </row>
        <row r="295">
          <cell r="A295" t="str">
            <v>2 S 03 401 02</v>
          </cell>
          <cell r="B295" t="str">
            <v>Estaca tipo Franki D=400 mm</v>
          </cell>
          <cell r="E295" t="str">
            <v>m</v>
          </cell>
          <cell r="F295">
            <v>138.46</v>
          </cell>
        </row>
        <row r="296">
          <cell r="A296" t="str">
            <v>2 S 03 401 03</v>
          </cell>
          <cell r="B296" t="str">
            <v>Estaca tipo Franki D=520 mm</v>
          </cell>
          <cell r="E296" t="str">
            <v>m</v>
          </cell>
          <cell r="F296">
            <v>190.99</v>
          </cell>
        </row>
        <row r="297">
          <cell r="A297" t="str">
            <v>2 S 03 401 04</v>
          </cell>
          <cell r="B297" t="str">
            <v>Estaca tipo Franki D=600 mm</v>
          </cell>
          <cell r="E297" t="str">
            <v>m</v>
          </cell>
          <cell r="F297">
            <v>238.61</v>
          </cell>
        </row>
        <row r="298">
          <cell r="A298" t="str">
            <v>2 S 03 402 01</v>
          </cell>
          <cell r="B298" t="str">
            <v>Cravação estacas pré-mold. de concreto 30 x 30 cm</v>
          </cell>
          <cell r="E298" t="str">
            <v>m</v>
          </cell>
          <cell r="F298">
            <v>127.15</v>
          </cell>
        </row>
        <row r="299">
          <cell r="A299" t="str">
            <v>2 S 03 404 01</v>
          </cell>
          <cell r="B299" t="str">
            <v>Forn. e crav. estacas perfil met. I de 10" simples</v>
          </cell>
          <cell r="E299" t="str">
            <v>m</v>
          </cell>
          <cell r="F299">
            <v>260.58999999999997</v>
          </cell>
        </row>
        <row r="300">
          <cell r="A300" t="str">
            <v>2 S 03 404 04</v>
          </cell>
          <cell r="B300" t="str">
            <v>Forn. e crav. estacas perfil met. I de 10" duplo</v>
          </cell>
          <cell r="E300" t="str">
            <v>m</v>
          </cell>
          <cell r="F300">
            <v>403.83</v>
          </cell>
        </row>
        <row r="301">
          <cell r="A301" t="str">
            <v>2 S 03 404 11</v>
          </cell>
          <cell r="B301" t="str">
            <v>Cravação estacas met. trilhos soldados - estrela</v>
          </cell>
          <cell r="E301" t="str">
            <v>m</v>
          </cell>
          <cell r="F301">
            <v>266.54000000000002</v>
          </cell>
        </row>
        <row r="302">
          <cell r="A302" t="str">
            <v>2 S 03 410 01</v>
          </cell>
          <cell r="B302" t="str">
            <v>Tubulão a céu aberto diâmetro externo = 1,00 m</v>
          </cell>
          <cell r="E302" t="str">
            <v>m</v>
          </cell>
          <cell r="F302">
            <v>773.36</v>
          </cell>
        </row>
        <row r="303">
          <cell r="A303" t="str">
            <v>2 S 03 410 11</v>
          </cell>
          <cell r="B303" t="str">
            <v>Tubulão a céu aberto diâmetro externo = 1,20 m</v>
          </cell>
          <cell r="E303" t="str">
            <v>m</v>
          </cell>
          <cell r="F303">
            <v>1002.96</v>
          </cell>
        </row>
        <row r="304">
          <cell r="A304" t="str">
            <v>2 S 03 410 21</v>
          </cell>
          <cell r="B304" t="str">
            <v>Tubulão a céu aberto diâmetro externo = 1,40 m</v>
          </cell>
          <cell r="E304" t="str">
            <v>m</v>
          </cell>
          <cell r="F304">
            <v>1253.0999999999999</v>
          </cell>
        </row>
        <row r="305">
          <cell r="A305" t="str">
            <v>2 S 03 410 31</v>
          </cell>
          <cell r="B305" t="str">
            <v>Tubulão a céu aberto diâmetro externo = 1,60 m</v>
          </cell>
          <cell r="E305" t="str">
            <v>m</v>
          </cell>
          <cell r="F305">
            <v>1513.82</v>
          </cell>
        </row>
        <row r="306">
          <cell r="A306" t="str">
            <v>2 S 03 410 41</v>
          </cell>
          <cell r="B306" t="str">
            <v>Tubulão a céu aberto diâmetro externo = 1,80 m</v>
          </cell>
          <cell r="E306" t="str">
            <v>m</v>
          </cell>
          <cell r="F306">
            <v>1826.88</v>
          </cell>
        </row>
        <row r="307">
          <cell r="A307" t="str">
            <v>2 S 03 410 51</v>
          </cell>
          <cell r="B307" t="str">
            <v>Tubulão a céu aberto diâmetro externo = 2,00 m</v>
          </cell>
          <cell r="E307" t="str">
            <v>m</v>
          </cell>
          <cell r="F307">
            <v>2174.0300000000002</v>
          </cell>
        </row>
        <row r="308">
          <cell r="A308" t="str">
            <v>2 S 03 410 61</v>
          </cell>
          <cell r="B308" t="str">
            <v>Tubulão a céu aberto diâmetro externo = 2,20 m</v>
          </cell>
          <cell r="E308" t="str">
            <v>m</v>
          </cell>
          <cell r="F308">
            <v>2588.98</v>
          </cell>
        </row>
        <row r="309">
          <cell r="A309" t="str">
            <v>2 S 03 411 11</v>
          </cell>
          <cell r="B309" t="str">
            <v>Tub.ar comp.D=1,2 m prof.até 12 m lâmina d'água LF</v>
          </cell>
          <cell r="E309" t="str">
            <v>m</v>
          </cell>
          <cell r="F309">
            <v>2381.86</v>
          </cell>
        </row>
        <row r="310">
          <cell r="A310" t="str">
            <v>2 S 03 411 12</v>
          </cell>
          <cell r="B310" t="str">
            <v>Tub.ar comp.D=1,2 m prof. 12/18 m lâmina d'água LF</v>
          </cell>
          <cell r="E310" t="str">
            <v>m</v>
          </cell>
          <cell r="F310">
            <v>2648.55</v>
          </cell>
        </row>
        <row r="311">
          <cell r="A311" t="str">
            <v>2 S 03 411 13</v>
          </cell>
          <cell r="B311" t="str">
            <v>Tub.ar comp.D=1,2 m prof. 18/24 m lâmina d'água LF</v>
          </cell>
          <cell r="E311" t="str">
            <v>m</v>
          </cell>
          <cell r="F311">
            <v>2937.19</v>
          </cell>
        </row>
        <row r="312">
          <cell r="A312" t="str">
            <v>2 S 03 411 14</v>
          </cell>
          <cell r="B312" t="str">
            <v>Tub.ar comp.D=1,2 m prof. 24/27 m lâmina d'água LF</v>
          </cell>
          <cell r="E312" t="str">
            <v>m</v>
          </cell>
          <cell r="F312">
            <v>3358.9</v>
          </cell>
        </row>
        <row r="313">
          <cell r="A313" t="str">
            <v>2 S 03 411 15</v>
          </cell>
          <cell r="B313" t="str">
            <v>Tub.ar.comp.D=1,2 m prof. 27/31 m lâmina d'água LF</v>
          </cell>
          <cell r="E313" t="str">
            <v>m</v>
          </cell>
          <cell r="F313">
            <v>3944.44</v>
          </cell>
        </row>
        <row r="314">
          <cell r="A314" t="str">
            <v>2 S 03 411 21</v>
          </cell>
          <cell r="B314" t="str">
            <v>Tub.ar.comp.D=1,4 m prof.até 12 m lâmina d'água LF</v>
          </cell>
          <cell r="E314" t="str">
            <v>m</v>
          </cell>
          <cell r="F314">
            <v>3082.9</v>
          </cell>
        </row>
        <row r="315">
          <cell r="A315" t="str">
            <v>2 S 03 411 22</v>
          </cell>
          <cell r="B315" t="str">
            <v>Tub.ar comp.D=1,4 m prof. 12/18 m lâmina d'água LF</v>
          </cell>
          <cell r="E315" t="str">
            <v>m</v>
          </cell>
          <cell r="F315">
            <v>3441.26</v>
          </cell>
        </row>
        <row r="316">
          <cell r="A316" t="str">
            <v>2 S 03 411 23</v>
          </cell>
          <cell r="B316" t="str">
            <v>Tub.ar comp.D=1,4 m prof. 18/24 m lâmina d'água LF</v>
          </cell>
          <cell r="E316" t="str">
            <v>m</v>
          </cell>
          <cell r="F316">
            <v>3828.28</v>
          </cell>
        </row>
        <row r="317">
          <cell r="A317" t="str">
            <v>2 S 03 411 24</v>
          </cell>
          <cell r="B317" t="str">
            <v>Tub.ar comp.D=1,4 m prof. 24/27 m lâmina d'água LF</v>
          </cell>
          <cell r="E317" t="str">
            <v>m</v>
          </cell>
          <cell r="F317">
            <v>4394.09</v>
          </cell>
        </row>
        <row r="318">
          <cell r="A318" t="str">
            <v>2 S 03 411 25</v>
          </cell>
          <cell r="B318" t="str">
            <v>Tub.ar comp.D=1,4 m prof. 27/31 m lâmina d'água LF</v>
          </cell>
          <cell r="E318" t="str">
            <v>m</v>
          </cell>
          <cell r="F318">
            <v>5346.16</v>
          </cell>
        </row>
        <row r="319">
          <cell r="A319" t="str">
            <v>2 S 03 411 31</v>
          </cell>
          <cell r="B319" t="str">
            <v>Tub.ar comp.D=1,6 m prof.até 12 m lâmina d'água LF</v>
          </cell>
          <cell r="E319" t="str">
            <v>m</v>
          </cell>
          <cell r="F319">
            <v>3921.04</v>
          </cell>
        </row>
        <row r="320">
          <cell r="A320" t="str">
            <v>2 S 03 411 32</v>
          </cell>
          <cell r="B320" t="str">
            <v>Tub.ar comp.D=1,6 m prof. 12/18 m lâmina d'água LF</v>
          </cell>
          <cell r="E320" t="str">
            <v>m</v>
          </cell>
          <cell r="F320">
            <v>4394.1899999999996</v>
          </cell>
        </row>
        <row r="321">
          <cell r="A321" t="str">
            <v>2 S 03 411 33</v>
          </cell>
          <cell r="B321" t="str">
            <v>Tub.ar comp.D=1,6 m prof. 18/24 m lâmina d'água LF</v>
          </cell>
          <cell r="E321" t="str">
            <v>m</v>
          </cell>
          <cell r="F321">
            <v>4905.6000000000004</v>
          </cell>
        </row>
        <row r="322">
          <cell r="A322" t="str">
            <v>2 S 03 411 34</v>
          </cell>
          <cell r="B322" t="str">
            <v>Tub.ar comp.D=1,6 m prof. 24/27 m lâmina d'água LF</v>
          </cell>
          <cell r="E322" t="str">
            <v>m</v>
          </cell>
          <cell r="F322">
            <v>5653.63</v>
          </cell>
        </row>
        <row r="323">
          <cell r="A323" t="str">
            <v>2 S 03 411 35</v>
          </cell>
          <cell r="B323" t="str">
            <v>Tub.ar comp.D=1,6 m prof. 27/31 m lâmina d'água LF</v>
          </cell>
          <cell r="E323" t="str">
            <v>m</v>
          </cell>
          <cell r="F323">
            <v>6911.34</v>
          </cell>
        </row>
        <row r="324">
          <cell r="A324" t="str">
            <v>2 S 03 411 41</v>
          </cell>
          <cell r="B324" t="str">
            <v>Tub.ar comp.D=1,8 m prof.até 12 m lâmina d'água LF</v>
          </cell>
          <cell r="E324" t="str">
            <v>m</v>
          </cell>
          <cell r="F324">
            <v>4925.0200000000004</v>
          </cell>
        </row>
        <row r="325">
          <cell r="A325" t="str">
            <v>2 S 03 411 42</v>
          </cell>
          <cell r="B325" t="str">
            <v>Tub.ar comp.D=1,8 m prof. 12/18 m lâmina d'água LF</v>
          </cell>
          <cell r="E325" t="str">
            <v>m</v>
          </cell>
          <cell r="F325">
            <v>5532.88</v>
          </cell>
        </row>
        <row r="326">
          <cell r="A326" t="str">
            <v>2 S 03 411 43</v>
          </cell>
          <cell r="B326" t="str">
            <v>Tub.ar comp.D=1,8 m prof. 18/24 m lâmina d'água LF</v>
          </cell>
          <cell r="E326" t="str">
            <v>m</v>
          </cell>
          <cell r="F326">
            <v>6193.77</v>
          </cell>
        </row>
        <row r="327">
          <cell r="A327" t="str">
            <v>2 S 03 411 44</v>
          </cell>
          <cell r="B327" t="str">
            <v>Tub.ar comp.D=1,8 m prof. 24/27 m lâmina d'água LF</v>
          </cell>
          <cell r="E327" t="str">
            <v>m</v>
          </cell>
          <cell r="F327">
            <v>7163.5</v>
          </cell>
        </row>
        <row r="328">
          <cell r="A328" t="str">
            <v>2 S 03 411 45</v>
          </cell>
          <cell r="B328" t="str">
            <v>Tub.ar comp.D=1,8 m prof. 27/31 m lâmina d'água LF</v>
          </cell>
          <cell r="E328" t="str">
            <v>m</v>
          </cell>
          <cell r="F328">
            <v>8788.49</v>
          </cell>
        </row>
        <row r="329">
          <cell r="A329" t="str">
            <v>2 S 03 411 51</v>
          </cell>
          <cell r="B329" t="str">
            <v>Tub.ar comp.D=2,0 m até 12 m lâmina d'água LF</v>
          </cell>
          <cell r="E329" t="str">
            <v>m</v>
          </cell>
          <cell r="F329">
            <v>5872.03</v>
          </cell>
        </row>
        <row r="330">
          <cell r="A330" t="str">
            <v>2 S 03 411 52</v>
          </cell>
          <cell r="B330" t="str">
            <v>Tub.ar comp.D=2,0 m prof. 12/18 m lâmina d'água LF</v>
          </cell>
          <cell r="E330" t="str">
            <v>m</v>
          </cell>
          <cell r="F330">
            <v>6605.12</v>
          </cell>
        </row>
        <row r="331">
          <cell r="A331" t="str">
            <v>2 S 03 411 53</v>
          </cell>
          <cell r="B331" t="str">
            <v>Tub.ar comp.D=2,0 m prof.18/24 m lâmina d'água LF</v>
          </cell>
          <cell r="E331" t="str">
            <v>m</v>
          </cell>
          <cell r="F331">
            <v>7430.86</v>
          </cell>
        </row>
        <row r="332">
          <cell r="A332" t="str">
            <v>2 S 03 411 54</v>
          </cell>
          <cell r="B332" t="str">
            <v>Tub.ar comp.D=2,0 m prof.24/27 m lâmina d'água LF</v>
          </cell>
          <cell r="E332" t="str">
            <v>m</v>
          </cell>
          <cell r="F332">
            <v>8557.61</v>
          </cell>
        </row>
        <row r="333">
          <cell r="A333" t="str">
            <v>2 S 03 411 55</v>
          </cell>
          <cell r="B333" t="str">
            <v>Tub.ar comp.D=2,0 m prof.27/31 m lâmina d'água LF</v>
          </cell>
          <cell r="E333" t="str">
            <v>m</v>
          </cell>
          <cell r="F333">
            <v>10507.63</v>
          </cell>
        </row>
        <row r="334">
          <cell r="A334" t="str">
            <v>2 S 03 411 61</v>
          </cell>
          <cell r="B334" t="str">
            <v>Tub.ar comp.D=2,2 m prof.até 12 m lâmina d'água LF</v>
          </cell>
          <cell r="E334" t="str">
            <v>m</v>
          </cell>
          <cell r="F334">
            <v>7211.43</v>
          </cell>
        </row>
        <row r="335">
          <cell r="A335" t="str">
            <v>2 S 03 411 62</v>
          </cell>
          <cell r="B335" t="str">
            <v>Tub.ar comp.D=2,2 m prof.12/18 m lâmina d'água LF</v>
          </cell>
          <cell r="E335" t="str">
            <v>m</v>
          </cell>
          <cell r="F335">
            <v>8127.56</v>
          </cell>
        </row>
        <row r="336">
          <cell r="A336" t="str">
            <v>2 S 03 411 63</v>
          </cell>
          <cell r="B336" t="str">
            <v>Tub.ar comp.D=2,2 m prof.18/24 m lâmina d'água LF</v>
          </cell>
          <cell r="E336" t="str">
            <v>m</v>
          </cell>
          <cell r="F336">
            <v>9120.11</v>
          </cell>
        </row>
        <row r="337">
          <cell r="A337" t="str">
            <v>2 S 03 411 64</v>
          </cell>
          <cell r="B337" t="str">
            <v>Tub.ar comp.D=2,2 m prof.24/27 m lâmina d'água LF</v>
          </cell>
          <cell r="E337" t="str">
            <v>m</v>
          </cell>
          <cell r="F337">
            <v>10568.89</v>
          </cell>
        </row>
        <row r="338">
          <cell r="A338" t="str">
            <v>2 S 03 411 65</v>
          </cell>
          <cell r="B338" t="str">
            <v>Tub.ar comp.D=2,2 m prof.27/31m lâmina d'água LF</v>
          </cell>
          <cell r="E338" t="str">
            <v>m</v>
          </cell>
          <cell r="F338">
            <v>12527.11</v>
          </cell>
        </row>
        <row r="339">
          <cell r="A339" t="str">
            <v>2 S 03 412 01</v>
          </cell>
          <cell r="B339" t="str">
            <v>Esc.p/alarg. base tub.ar comp.prof. até 12 m LF</v>
          </cell>
          <cell r="E339" t="str">
            <v>m3</v>
          </cell>
          <cell r="F339">
            <v>1352.9</v>
          </cell>
        </row>
        <row r="340">
          <cell r="A340" t="str">
            <v>2 S 03 412 02</v>
          </cell>
          <cell r="B340" t="str">
            <v>Esc.p/alarg. base tub.ar comp.prof.12/18 m LF</v>
          </cell>
          <cell r="E340" t="str">
            <v>m3</v>
          </cell>
          <cell r="F340">
            <v>1584.9</v>
          </cell>
        </row>
        <row r="341">
          <cell r="A341" t="str">
            <v>2 S 03 412 03</v>
          </cell>
          <cell r="B341" t="str">
            <v>Esc.p/alarg. base tub.ar comp.prof.18/24 m LF</v>
          </cell>
          <cell r="E341" t="str">
            <v>m3</v>
          </cell>
          <cell r="F341">
            <v>1835.63</v>
          </cell>
        </row>
        <row r="342">
          <cell r="A342" t="str">
            <v>2 S 03 412 04</v>
          </cell>
          <cell r="B342" t="str">
            <v>Esc.p/alarg. base tub.ar comp.prof.24/27 m LF</v>
          </cell>
          <cell r="E342" t="str">
            <v>m3</v>
          </cell>
          <cell r="F342">
            <v>2201.66</v>
          </cell>
        </row>
        <row r="343">
          <cell r="A343" t="str">
            <v>2 S 03 412 05</v>
          </cell>
          <cell r="B343" t="str">
            <v>Esc.p/alarg. base tub.ar comp.prof.27/31m LF</v>
          </cell>
          <cell r="E343" t="str">
            <v>m3</v>
          </cell>
          <cell r="F343">
            <v>2819.05</v>
          </cell>
        </row>
        <row r="344">
          <cell r="A344" t="str">
            <v>2 S 03 412 11</v>
          </cell>
          <cell r="B344" t="str">
            <v>Forn.lanç.conc. base tub.ar comp.até 12m LF</v>
          </cell>
          <cell r="E344" t="str">
            <v>m3</v>
          </cell>
          <cell r="F344">
            <v>296.33</v>
          </cell>
        </row>
        <row r="345">
          <cell r="A345" t="str">
            <v>2 S 03 412 12</v>
          </cell>
          <cell r="B345" t="str">
            <v>Forn.lanc.conc.base tub.ar comp.prof.12/18m LF</v>
          </cell>
          <cell r="E345" t="str">
            <v>m3</v>
          </cell>
          <cell r="F345">
            <v>316.25</v>
          </cell>
        </row>
        <row r="346">
          <cell r="A346" t="str">
            <v>2 S 03 412 13</v>
          </cell>
          <cell r="B346" t="str">
            <v>Forn.lanç.conc.base tub.ar comp.prof.18/24m LF</v>
          </cell>
          <cell r="E346" t="str">
            <v>m3</v>
          </cell>
          <cell r="F346">
            <v>337.81</v>
          </cell>
        </row>
        <row r="347">
          <cell r="A347" t="str">
            <v>2 S 03 412 14</v>
          </cell>
          <cell r="B347" t="str">
            <v>Forn.lanç.conc.base tub.ar comp.prof.24/27m LF</v>
          </cell>
          <cell r="E347" t="str">
            <v>m3</v>
          </cell>
          <cell r="F347">
            <v>368.94</v>
          </cell>
        </row>
        <row r="348">
          <cell r="A348" t="str">
            <v>2 S 03 412 15</v>
          </cell>
          <cell r="B348" t="str">
            <v>Forn.lanç.conc.base tub.ar comp.prof. 27/31m LF</v>
          </cell>
          <cell r="E348" t="str">
            <v>m3</v>
          </cell>
          <cell r="F348">
            <v>420.85</v>
          </cell>
        </row>
        <row r="349">
          <cell r="A349" t="str">
            <v>2 S 03 510 00</v>
          </cell>
          <cell r="B349" t="str">
            <v>Aparelho apoio em neoprene fretado-forn. e aplic.</v>
          </cell>
          <cell r="E349" t="str">
            <v>kg</v>
          </cell>
          <cell r="F349">
            <v>43.54</v>
          </cell>
        </row>
        <row r="350">
          <cell r="A350" t="str">
            <v>2 S 03 700 01</v>
          </cell>
          <cell r="B350" t="str">
            <v>Fabricação guarda-corpo tipo GM, moldado no local</v>
          </cell>
          <cell r="E350" t="str">
            <v>m</v>
          </cell>
          <cell r="F350">
            <v>183.82</v>
          </cell>
        </row>
        <row r="351">
          <cell r="A351" t="str">
            <v>2 S 03 920 01</v>
          </cell>
          <cell r="B351" t="str">
            <v>Abertura concretagem bases tubulões céu aberto</v>
          </cell>
          <cell r="E351" t="str">
            <v>m3</v>
          </cell>
          <cell r="F351">
            <v>573.25</v>
          </cell>
        </row>
        <row r="352">
          <cell r="A352" t="str">
            <v>2 S 03 930 00</v>
          </cell>
          <cell r="B352" t="str">
            <v>Junta de cantoneira</v>
          </cell>
          <cell r="E352" t="str">
            <v>m</v>
          </cell>
          <cell r="F352">
            <v>71.989999999999995</v>
          </cell>
        </row>
        <row r="353">
          <cell r="A353" t="str">
            <v>2 S 03 940 00</v>
          </cell>
          <cell r="B353" t="str">
            <v>Compactação manual</v>
          </cell>
          <cell r="E353" t="str">
            <v>m3</v>
          </cell>
          <cell r="F353">
            <v>9.44</v>
          </cell>
        </row>
        <row r="354">
          <cell r="A354" t="str">
            <v>2 S 03 940 01</v>
          </cell>
          <cell r="B354" t="str">
            <v>Reaterro e compactação</v>
          </cell>
          <cell r="E354" t="str">
            <v>m3</v>
          </cell>
          <cell r="F354">
            <v>16.04</v>
          </cell>
        </row>
        <row r="355">
          <cell r="A355" t="str">
            <v>2 S 03 951 01</v>
          </cell>
          <cell r="B355" t="str">
            <v>Pintura com nata de cimento</v>
          </cell>
          <cell r="E355" t="str">
            <v>m2</v>
          </cell>
          <cell r="F355">
            <v>3.82</v>
          </cell>
        </row>
        <row r="356">
          <cell r="A356" t="str">
            <v>2 S 03 990 01</v>
          </cell>
          <cell r="B356" t="str">
            <v>Confecção e colocação cabo 4 cord de 12,7 mm - MAC</v>
          </cell>
          <cell r="E356" t="str">
            <v>kg</v>
          </cell>
          <cell r="F356">
            <v>10.93</v>
          </cell>
        </row>
        <row r="357">
          <cell r="A357" t="str">
            <v>2 S 03 990 02</v>
          </cell>
          <cell r="B357" t="str">
            <v>Confecção e colocação cabo 6 cord de 12,7 mm - MAC</v>
          </cell>
          <cell r="E357" t="str">
            <v>kg</v>
          </cell>
          <cell r="F357">
            <v>10.61</v>
          </cell>
        </row>
        <row r="358">
          <cell r="A358" t="str">
            <v>2 S 03 990 03</v>
          </cell>
          <cell r="B358" t="str">
            <v>Confecção e colocação cabo 7 cord de 12,7 mm - MAC</v>
          </cell>
          <cell r="E358" t="str">
            <v>kg</v>
          </cell>
          <cell r="F358">
            <v>9.56</v>
          </cell>
        </row>
        <row r="359">
          <cell r="A359" t="str">
            <v>2 S 03 990 04</v>
          </cell>
          <cell r="B359" t="str">
            <v>Confecção e colocação cabo 12 cord de 12,7 mm -MAC</v>
          </cell>
          <cell r="E359" t="str">
            <v>kg</v>
          </cell>
          <cell r="F359">
            <v>8.6999999999999993</v>
          </cell>
        </row>
        <row r="360">
          <cell r="A360" t="str">
            <v>2 S 03 990 05</v>
          </cell>
          <cell r="B360" t="str">
            <v>Confecção e colocação cabo 4 cord. D=12,7mm FREYSS</v>
          </cell>
          <cell r="E360" t="str">
            <v>kg</v>
          </cell>
          <cell r="F360">
            <v>11.39</v>
          </cell>
        </row>
        <row r="361">
          <cell r="A361" t="str">
            <v>2 S 03 990 06</v>
          </cell>
          <cell r="B361" t="str">
            <v>Confecção e colocação cabo 6 cord. D=12,7mm FREYSS</v>
          </cell>
          <cell r="E361" t="str">
            <v>kg</v>
          </cell>
          <cell r="F361">
            <v>10.1</v>
          </cell>
        </row>
        <row r="362">
          <cell r="A362" t="str">
            <v>2 S 03 990 07</v>
          </cell>
          <cell r="B362" t="str">
            <v>Confecção e colocação cabo 7 cord. D=12,7mm FREYSS</v>
          </cell>
          <cell r="E362" t="str">
            <v>kg</v>
          </cell>
          <cell r="F362">
            <v>9.44</v>
          </cell>
        </row>
        <row r="363">
          <cell r="A363" t="str">
            <v>2 S 03 990 08</v>
          </cell>
          <cell r="B363" t="str">
            <v>Confecção e colocação cabo 12cord. D=12,7mm FREYSS</v>
          </cell>
          <cell r="E363" t="str">
            <v>kg</v>
          </cell>
          <cell r="F363">
            <v>8.41</v>
          </cell>
        </row>
        <row r="364">
          <cell r="A364" t="str">
            <v>2 S 03 991 01</v>
          </cell>
          <cell r="B364" t="str">
            <v>Dreno de PVC D=75 mm</v>
          </cell>
          <cell r="E364" t="str">
            <v>und</v>
          </cell>
          <cell r="F364">
            <v>7.79</v>
          </cell>
        </row>
        <row r="365">
          <cell r="A365" t="str">
            <v>2 S 03 991 02</v>
          </cell>
          <cell r="B365" t="str">
            <v>Dreno de PVC D=100 mm</v>
          </cell>
          <cell r="E365" t="str">
            <v>und</v>
          </cell>
          <cell r="F365">
            <v>8.1999999999999993</v>
          </cell>
        </row>
        <row r="366">
          <cell r="A366" t="str">
            <v>2 S 03 999 01</v>
          </cell>
          <cell r="B366" t="str">
            <v>Protensão e injeção cabo 4 cord. D=12,7 mm - MAC</v>
          </cell>
          <cell r="E366" t="str">
            <v>und</v>
          </cell>
          <cell r="F366">
            <v>302.45999999999998</v>
          </cell>
        </row>
        <row r="367">
          <cell r="A367" t="str">
            <v>2 S 03 999 02</v>
          </cell>
          <cell r="B367" t="str">
            <v>Protensão e injeção cabo 6 cord. D=12,7 mm - MAC</v>
          </cell>
          <cell r="E367" t="str">
            <v>und</v>
          </cell>
          <cell r="F367">
            <v>443.97</v>
          </cell>
        </row>
        <row r="368">
          <cell r="A368" t="str">
            <v>2 S 03 999 03</v>
          </cell>
          <cell r="B368" t="str">
            <v>Protensão e injeção cabo 7 cord. D=12,7 mm - MAC</v>
          </cell>
          <cell r="E368" t="str">
            <v>und</v>
          </cell>
          <cell r="F368">
            <v>441.99</v>
          </cell>
        </row>
        <row r="369">
          <cell r="A369" t="str">
            <v>2 S 03 999 04</v>
          </cell>
          <cell r="B369" t="str">
            <v>Protensão e injeção cabo 12 cord. D=12,7 mm - MAC</v>
          </cell>
          <cell r="E369" t="str">
            <v>und</v>
          </cell>
          <cell r="F369">
            <v>827.42</v>
          </cell>
        </row>
        <row r="370">
          <cell r="A370" t="str">
            <v>2 S 03 999 05</v>
          </cell>
          <cell r="B370" t="str">
            <v>Protensão e injeção cabo 4 cord. D=12,7mm - FREYSS</v>
          </cell>
          <cell r="E370" t="str">
            <v>und</v>
          </cell>
          <cell r="F370">
            <v>341.41</v>
          </cell>
        </row>
        <row r="371">
          <cell r="A371" t="str">
            <v>2 S 03 999 06</v>
          </cell>
          <cell r="B371" t="str">
            <v>Protensão e injeção cabo 6 cord. D=12,7mm - FREYSS</v>
          </cell>
          <cell r="E371" t="str">
            <v>und</v>
          </cell>
          <cell r="F371">
            <v>478.11</v>
          </cell>
        </row>
        <row r="372">
          <cell r="A372" t="str">
            <v>2 S 03 999 07</v>
          </cell>
          <cell r="B372" t="str">
            <v>Protensão e injeção cabo 7 cord. D=12,7mm - FREYSS</v>
          </cell>
          <cell r="E372" t="str">
            <v>und</v>
          </cell>
          <cell r="F372">
            <v>529.21</v>
          </cell>
        </row>
        <row r="373">
          <cell r="A373" t="str">
            <v>2 S 03 999 08</v>
          </cell>
          <cell r="B373" t="str">
            <v>Protensão e injeção cabo 12 cord. D=12,7mm FREYSS</v>
          </cell>
          <cell r="E373" t="str">
            <v>und</v>
          </cell>
          <cell r="F373">
            <v>955.7</v>
          </cell>
        </row>
        <row r="374">
          <cell r="A374" t="str">
            <v>2 S 04 000 00</v>
          </cell>
          <cell r="B374" t="str">
            <v>Escavação manual em material de 1a cat</v>
          </cell>
          <cell r="E374" t="str">
            <v>m3</v>
          </cell>
          <cell r="F374">
            <v>23.38</v>
          </cell>
        </row>
        <row r="375">
          <cell r="A375" t="str">
            <v>2 S 04 000 01</v>
          </cell>
          <cell r="B375" t="str">
            <v>Escavação manual reat.compact.mat.1a cat.</v>
          </cell>
          <cell r="E375" t="str">
            <v>m3</v>
          </cell>
          <cell r="F375">
            <v>26.21</v>
          </cell>
        </row>
        <row r="376">
          <cell r="A376" t="str">
            <v>2 S 04 001 00</v>
          </cell>
          <cell r="B376" t="str">
            <v>Escavação mecânica de vala em mat.1a cat.</v>
          </cell>
          <cell r="E376" t="str">
            <v>m3</v>
          </cell>
          <cell r="F376">
            <v>3.64</v>
          </cell>
        </row>
        <row r="377">
          <cell r="A377" t="str">
            <v>2 S 04 001 01</v>
          </cell>
          <cell r="B377" t="str">
            <v>Escavação mecânica reat. e comp. vala mat.1a cat.</v>
          </cell>
          <cell r="E377" t="str">
            <v>m3</v>
          </cell>
          <cell r="F377">
            <v>6</v>
          </cell>
        </row>
        <row r="378">
          <cell r="A378" t="str">
            <v>2 S 04 002 01</v>
          </cell>
          <cell r="B378" t="str">
            <v>Perfuração para dreno sub-horizontal mat. 1a cat.</v>
          </cell>
          <cell r="E378" t="str">
            <v>m</v>
          </cell>
          <cell r="F378">
            <v>77</v>
          </cell>
        </row>
        <row r="379">
          <cell r="A379" t="str">
            <v>2 S 04 010 00</v>
          </cell>
          <cell r="B379" t="str">
            <v>Escavação manual material 2a categoria</v>
          </cell>
          <cell r="E379" t="str">
            <v>m3</v>
          </cell>
          <cell r="F379">
            <v>24.52</v>
          </cell>
        </row>
        <row r="380">
          <cell r="A380" t="str">
            <v>2 S 04 010 01</v>
          </cell>
          <cell r="B380" t="str">
            <v>Escavação manual reat.compactação em mat.2a cat.</v>
          </cell>
          <cell r="E380" t="str">
            <v>m3</v>
          </cell>
          <cell r="F380">
            <v>32.909999999999997</v>
          </cell>
        </row>
        <row r="381">
          <cell r="A381" t="str">
            <v>2 S 04 011 00</v>
          </cell>
          <cell r="B381" t="str">
            <v>Escavação mecânica de vala em mat. 2a categoria</v>
          </cell>
          <cell r="E381" t="str">
            <v>m3</v>
          </cell>
          <cell r="F381">
            <v>4.37</v>
          </cell>
        </row>
        <row r="382">
          <cell r="A382" t="str">
            <v>2 S 04 011 01</v>
          </cell>
          <cell r="B382" t="str">
            <v>Escavação mecânica reat.compact. vala mat.2a cat.</v>
          </cell>
          <cell r="E382" t="str">
            <v>m3</v>
          </cell>
          <cell r="F382">
            <v>7.2</v>
          </cell>
        </row>
        <row r="383">
          <cell r="A383" t="str">
            <v>2 S 04 012 01</v>
          </cell>
          <cell r="B383" t="str">
            <v>Perfuração para dreno sub-horizontal mat 2a cat.</v>
          </cell>
          <cell r="E383" t="str">
            <v>m</v>
          </cell>
          <cell r="F383">
            <v>169.21</v>
          </cell>
        </row>
        <row r="384">
          <cell r="A384" t="str">
            <v>2 S 04 020 00</v>
          </cell>
          <cell r="B384" t="str">
            <v>Escavação em vala material de 3a categoria</v>
          </cell>
          <cell r="E384" t="str">
            <v>m3</v>
          </cell>
          <cell r="F384">
            <v>52.49</v>
          </cell>
        </row>
        <row r="385">
          <cell r="A385" t="str">
            <v>2 S 04 100 01</v>
          </cell>
          <cell r="B385" t="str">
            <v>Corpo BSTC D=0,60m</v>
          </cell>
          <cell r="E385" t="str">
            <v>m</v>
          </cell>
          <cell r="F385">
            <v>216.56</v>
          </cell>
        </row>
        <row r="386">
          <cell r="A386" t="str">
            <v>2 S 04 100 02</v>
          </cell>
          <cell r="B386" t="str">
            <v>Corpo BSTC D=0,80m</v>
          </cell>
          <cell r="E386" t="str">
            <v>m</v>
          </cell>
          <cell r="F386">
            <v>315.29000000000002</v>
          </cell>
        </row>
        <row r="387">
          <cell r="A387" t="str">
            <v>2 S 04 100 03</v>
          </cell>
          <cell r="B387" t="str">
            <v>Corpo BSTC D=1,00m</v>
          </cell>
          <cell r="E387" t="str">
            <v>m</v>
          </cell>
          <cell r="F387">
            <v>450.19</v>
          </cell>
        </row>
        <row r="388">
          <cell r="A388" t="str">
            <v>2 S 04 100 04</v>
          </cell>
          <cell r="B388" t="str">
            <v>Corpo BSTC D=1,20m</v>
          </cell>
          <cell r="E388" t="str">
            <v>m</v>
          </cell>
          <cell r="F388">
            <v>605.29999999999995</v>
          </cell>
        </row>
        <row r="389">
          <cell r="A389" t="str">
            <v>2 S 04 100 05</v>
          </cell>
          <cell r="B389" t="str">
            <v>Corpo BSTC D=1,50m</v>
          </cell>
          <cell r="E389" t="str">
            <v>m</v>
          </cell>
          <cell r="F389">
            <v>898.56</v>
          </cell>
        </row>
        <row r="390">
          <cell r="A390" t="str">
            <v>2 S 04 101 01</v>
          </cell>
          <cell r="B390" t="str">
            <v>Boca BSTC D=0,60 m normal</v>
          </cell>
          <cell r="E390" t="str">
            <v>und</v>
          </cell>
          <cell r="F390">
            <v>467.01</v>
          </cell>
        </row>
        <row r="391">
          <cell r="A391" t="str">
            <v>2 S 04 101 02</v>
          </cell>
          <cell r="B391" t="str">
            <v>Boca BSTC D=0,80m normal</v>
          </cell>
          <cell r="E391" t="str">
            <v>und</v>
          </cell>
          <cell r="F391">
            <v>778.51</v>
          </cell>
        </row>
        <row r="392">
          <cell r="A392" t="str">
            <v>2 S 04 101 03</v>
          </cell>
          <cell r="B392" t="str">
            <v>Boca BSTC D=1,00m normal</v>
          </cell>
          <cell r="E392" t="str">
            <v>und</v>
          </cell>
          <cell r="F392">
            <v>1204.75</v>
          </cell>
        </row>
        <row r="393">
          <cell r="A393" t="str">
            <v>2 S 04 101 04</v>
          </cell>
          <cell r="B393" t="str">
            <v>Boca BSTC D=1,20m normal</v>
          </cell>
          <cell r="E393" t="str">
            <v>und</v>
          </cell>
          <cell r="F393">
            <v>1743.56</v>
          </cell>
        </row>
        <row r="394">
          <cell r="A394" t="str">
            <v>2 S 04 101 05</v>
          </cell>
          <cell r="B394" t="str">
            <v>Boca BSTC D=1,50m normal</v>
          </cell>
          <cell r="E394" t="str">
            <v>und</v>
          </cell>
          <cell r="F394">
            <v>3148.01</v>
          </cell>
        </row>
        <row r="395">
          <cell r="A395" t="str">
            <v>2 S 04 101 06</v>
          </cell>
          <cell r="B395" t="str">
            <v>Boca BSTC D=0,60m - esc.=15</v>
          </cell>
          <cell r="E395" t="str">
            <v>und</v>
          </cell>
          <cell r="F395">
            <v>490.76</v>
          </cell>
        </row>
        <row r="396">
          <cell r="A396" t="str">
            <v>2 S 04 101 07</v>
          </cell>
          <cell r="B396" t="str">
            <v>Boca BSTC D=0,80 m - esc.=15</v>
          </cell>
          <cell r="E396" t="str">
            <v>und</v>
          </cell>
          <cell r="F396">
            <v>819.08</v>
          </cell>
        </row>
        <row r="397">
          <cell r="A397" t="str">
            <v>2 S 04 101 08</v>
          </cell>
          <cell r="B397" t="str">
            <v>Boca BSTC D=1,00 m - esc.=15</v>
          </cell>
          <cell r="E397" t="str">
            <v>und</v>
          </cell>
          <cell r="F397">
            <v>1263.28</v>
          </cell>
        </row>
        <row r="398">
          <cell r="A398" t="str">
            <v>2 S 04 101 09</v>
          </cell>
          <cell r="B398" t="str">
            <v>Boca BSTC D=1,20 m - esc.=15</v>
          </cell>
          <cell r="E398" t="str">
            <v>und</v>
          </cell>
          <cell r="F398">
            <v>1834.07</v>
          </cell>
        </row>
        <row r="399">
          <cell r="A399" t="str">
            <v>2 S 04 101 10</v>
          </cell>
          <cell r="B399" t="str">
            <v>Boca BSTC D=1,50 m - esc.=15</v>
          </cell>
          <cell r="E399" t="str">
            <v>und</v>
          </cell>
          <cell r="F399">
            <v>3317.23</v>
          </cell>
        </row>
        <row r="400">
          <cell r="A400" t="str">
            <v>2 S 04 101 11</v>
          </cell>
          <cell r="B400" t="str">
            <v>Boca BSTC D=0,60 m - esc.=30</v>
          </cell>
          <cell r="E400" t="str">
            <v>und</v>
          </cell>
          <cell r="F400">
            <v>547.66</v>
          </cell>
        </row>
        <row r="401">
          <cell r="A401" t="str">
            <v>2 S 04 101 12</v>
          </cell>
          <cell r="B401" t="str">
            <v>Boca BSTC D=0,80 m - esc.=30</v>
          </cell>
          <cell r="E401" t="str">
            <v>und</v>
          </cell>
          <cell r="F401">
            <v>911.4</v>
          </cell>
        </row>
        <row r="402">
          <cell r="A402" t="str">
            <v>2 S 04 101 13</v>
          </cell>
          <cell r="B402" t="str">
            <v>Boca BSTC D=1,00 m - esc.=30</v>
          </cell>
          <cell r="E402" t="str">
            <v>und</v>
          </cell>
          <cell r="F402">
            <v>1405.29</v>
          </cell>
        </row>
        <row r="403">
          <cell r="A403" t="str">
            <v>2 S 04 101 14</v>
          </cell>
          <cell r="B403" t="str">
            <v>Boca BSTC D=1,20 m - esc.=30</v>
          </cell>
          <cell r="E403" t="str">
            <v>und</v>
          </cell>
          <cell r="F403">
            <v>2045.56</v>
          </cell>
        </row>
        <row r="404">
          <cell r="A404" t="str">
            <v>2 S 04 101 15</v>
          </cell>
          <cell r="B404" t="str">
            <v>Boca BSTC D=1,50 m - esc.=30</v>
          </cell>
          <cell r="E404" t="str">
            <v>und</v>
          </cell>
          <cell r="F404">
            <v>3710.45</v>
          </cell>
        </row>
        <row r="405">
          <cell r="A405" t="str">
            <v>2 S 04 101 16</v>
          </cell>
          <cell r="B405" t="str">
            <v>Boca BSTC D=0,60 m - esc.=45</v>
          </cell>
          <cell r="E405" t="str">
            <v>und</v>
          </cell>
          <cell r="F405">
            <v>676.96</v>
          </cell>
        </row>
        <row r="406">
          <cell r="A406" t="str">
            <v>2 S 04 101 17</v>
          </cell>
          <cell r="B406" t="str">
            <v>Boca BSTC D=0,80 m - esc.=45</v>
          </cell>
          <cell r="E406" t="str">
            <v>und</v>
          </cell>
          <cell r="F406">
            <v>1226.7</v>
          </cell>
        </row>
        <row r="407">
          <cell r="A407" t="str">
            <v>2 S 04 101 18</v>
          </cell>
          <cell r="B407" t="str">
            <v>Boca BSTC D=1,00 m - esc.=45</v>
          </cell>
          <cell r="E407" t="str">
            <v>und</v>
          </cell>
          <cell r="F407">
            <v>1742.67</v>
          </cell>
        </row>
        <row r="408">
          <cell r="A408" t="str">
            <v>2 S 04 101 19</v>
          </cell>
          <cell r="B408" t="str">
            <v>Boca BSTC D=1,20 m - esc.=45</v>
          </cell>
          <cell r="E408" t="str">
            <v>und</v>
          </cell>
          <cell r="F408">
            <v>2538.5</v>
          </cell>
        </row>
        <row r="409">
          <cell r="A409" t="str">
            <v>2 S 04 101 20</v>
          </cell>
          <cell r="B409" t="str">
            <v>Boca BSTC D=1,50 m - esc.=45</v>
          </cell>
          <cell r="E409" t="str">
            <v>und</v>
          </cell>
          <cell r="F409">
            <v>4665.8900000000003</v>
          </cell>
        </row>
        <row r="410">
          <cell r="A410" t="str">
            <v>2 S 04 110 01</v>
          </cell>
          <cell r="B410" t="str">
            <v>Corpo BDTC D=1,00m</v>
          </cell>
          <cell r="E410" t="str">
            <v>m</v>
          </cell>
          <cell r="F410">
            <v>927.15</v>
          </cell>
        </row>
        <row r="411">
          <cell r="A411" t="str">
            <v>2 S 04 110 02</v>
          </cell>
          <cell r="B411" t="str">
            <v>Corpo BDTC D=1,20m</v>
          </cell>
          <cell r="E411" t="str">
            <v>m</v>
          </cell>
          <cell r="F411">
            <v>1186.5</v>
          </cell>
        </row>
        <row r="412">
          <cell r="A412" t="str">
            <v>2 S 04 110 03</v>
          </cell>
          <cell r="B412" t="str">
            <v>Corpo BDTC D=1,50m</v>
          </cell>
          <cell r="E412" t="str">
            <v>m</v>
          </cell>
          <cell r="F412">
            <v>1894.91</v>
          </cell>
        </row>
        <row r="413">
          <cell r="A413" t="str">
            <v>2 S 04 111 01</v>
          </cell>
          <cell r="B413" t="str">
            <v>Boca BDTC D=1,00m normal</v>
          </cell>
          <cell r="E413" t="str">
            <v>und</v>
          </cell>
          <cell r="F413">
            <v>1687.18</v>
          </cell>
        </row>
        <row r="414">
          <cell r="A414" t="str">
            <v>2 S 04 111 02</v>
          </cell>
          <cell r="B414" t="str">
            <v>Boca BDTC D=1,20m normal</v>
          </cell>
          <cell r="E414" t="str">
            <v>und</v>
          </cell>
          <cell r="F414">
            <v>2449.44</v>
          </cell>
        </row>
        <row r="415">
          <cell r="A415" t="str">
            <v>2 S 04 111 03</v>
          </cell>
          <cell r="B415" t="str">
            <v>Boca BDTC D=1,50m normal</v>
          </cell>
          <cell r="E415" t="str">
            <v>und</v>
          </cell>
          <cell r="F415">
            <v>4303.68</v>
          </cell>
        </row>
        <row r="416">
          <cell r="A416" t="str">
            <v>2 S 04 111 05</v>
          </cell>
          <cell r="B416" t="str">
            <v>Boca BDTC D=1,00 m - esc.=15</v>
          </cell>
          <cell r="E416" t="str">
            <v>und</v>
          </cell>
          <cell r="F416">
            <v>1762.9</v>
          </cell>
        </row>
        <row r="417">
          <cell r="A417" t="str">
            <v>2 S 04 111 06</v>
          </cell>
          <cell r="B417" t="str">
            <v>Boca BDTC D=1,20 m - esc.=15</v>
          </cell>
          <cell r="E417" t="str">
            <v>und</v>
          </cell>
          <cell r="F417">
            <v>2564.41</v>
          </cell>
        </row>
        <row r="418">
          <cell r="A418" t="str">
            <v>2 S 04 111 07</v>
          </cell>
          <cell r="B418" t="str">
            <v>Boca BDTC D=1,50 m - esc.=15</v>
          </cell>
          <cell r="E418" t="str">
            <v>und</v>
          </cell>
          <cell r="F418">
            <v>4518.67</v>
          </cell>
        </row>
        <row r="419">
          <cell r="A419" t="str">
            <v>2 S 04 111 08</v>
          </cell>
          <cell r="B419" t="str">
            <v>Boca BDTC D=1,00 - esc.=30</v>
          </cell>
          <cell r="E419" t="str">
            <v>und</v>
          </cell>
          <cell r="F419">
            <v>1960.49</v>
          </cell>
        </row>
        <row r="420">
          <cell r="A420" t="str">
            <v>2 S 04 111 09</v>
          </cell>
          <cell r="B420" t="str">
            <v>Boca BDTC D=1,20 m - esc.=30</v>
          </cell>
          <cell r="E420" t="str">
            <v>und</v>
          </cell>
          <cell r="F420">
            <v>2854.31</v>
          </cell>
        </row>
        <row r="421">
          <cell r="A421" t="str">
            <v>2 S 04 111 10</v>
          </cell>
          <cell r="B421" t="str">
            <v>Boca BDTC D=1,50 m - esc.=30</v>
          </cell>
          <cell r="E421" t="str">
            <v>und</v>
          </cell>
          <cell r="F421">
            <v>5049.58</v>
          </cell>
        </row>
        <row r="422">
          <cell r="A422" t="str">
            <v>2 S 04 111 11</v>
          </cell>
          <cell r="B422" t="str">
            <v>Boca BDTC D=1,00 m - esc.=45</v>
          </cell>
          <cell r="E422" t="str">
            <v>und</v>
          </cell>
          <cell r="F422">
            <v>2420.2399999999998</v>
          </cell>
        </row>
        <row r="423">
          <cell r="A423" t="str">
            <v>2 S 04 111 12</v>
          </cell>
          <cell r="B423" t="str">
            <v>Boca BDTC D=1,20 m - esc.=45</v>
          </cell>
          <cell r="E423" t="str">
            <v>und</v>
          </cell>
          <cell r="F423">
            <v>3523.01</v>
          </cell>
        </row>
        <row r="424">
          <cell r="A424" t="str">
            <v>2 S 04 111 13</v>
          </cell>
          <cell r="B424" t="str">
            <v>Boca BDTC D=1,50 m - esc.=45</v>
          </cell>
          <cell r="E424" t="str">
            <v>und</v>
          </cell>
          <cell r="F424">
            <v>6248.02</v>
          </cell>
        </row>
        <row r="425">
          <cell r="A425" t="str">
            <v>2 S 04 120 01</v>
          </cell>
          <cell r="B425" t="str">
            <v>Corpo BTTC D=1,00m</v>
          </cell>
          <cell r="E425" t="str">
            <v>m</v>
          </cell>
          <cell r="F425">
            <v>1307.51</v>
          </cell>
        </row>
        <row r="426">
          <cell r="A426" t="str">
            <v>2 S 04 120 02</v>
          </cell>
          <cell r="B426" t="str">
            <v>Corpo BTTC D=1,20m</v>
          </cell>
          <cell r="E426" t="str">
            <v>m</v>
          </cell>
          <cell r="F426">
            <v>1768.82</v>
          </cell>
        </row>
        <row r="427">
          <cell r="A427" t="str">
            <v>2 S 04 120 03</v>
          </cell>
          <cell r="B427" t="str">
            <v>Corpo BTTC D=1,50m</v>
          </cell>
          <cell r="E427" t="str">
            <v>m</v>
          </cell>
          <cell r="F427">
            <v>2637.95</v>
          </cell>
        </row>
        <row r="428">
          <cell r="A428" t="str">
            <v>2 S 04 121 01</v>
          </cell>
          <cell r="B428" t="str">
            <v>Boca BTTC D=1,00m normal</v>
          </cell>
          <cell r="E428" t="str">
            <v>und</v>
          </cell>
          <cell r="F428">
            <v>2177.25</v>
          </cell>
        </row>
        <row r="429">
          <cell r="A429" t="str">
            <v>2 S 04 121 02</v>
          </cell>
          <cell r="B429" t="str">
            <v>Boca BTTC D=1,20m normal</v>
          </cell>
          <cell r="E429" t="str">
            <v>und</v>
          </cell>
          <cell r="F429">
            <v>3162.21</v>
          </cell>
        </row>
        <row r="430">
          <cell r="A430" t="str">
            <v>2 S 04 121 03</v>
          </cell>
          <cell r="B430" t="str">
            <v>Boca BTTC D=1,50m normal</v>
          </cell>
          <cell r="E430" t="str">
            <v>und</v>
          </cell>
          <cell r="F430">
            <v>5501.76</v>
          </cell>
        </row>
        <row r="431">
          <cell r="A431" t="str">
            <v>2 S 04 121 04</v>
          </cell>
          <cell r="B431" t="str">
            <v>Boca BTTC D=1,00 m - esc.=15</v>
          </cell>
          <cell r="E431" t="str">
            <v>und</v>
          </cell>
          <cell r="F431">
            <v>2268.85</v>
          </cell>
        </row>
        <row r="432">
          <cell r="A432" t="str">
            <v>2 S 04 121 05</v>
          </cell>
          <cell r="B432" t="str">
            <v>Boca BTTC D=1,20 m - esc.=15</v>
          </cell>
          <cell r="E432" t="str">
            <v>und</v>
          </cell>
          <cell r="F432">
            <v>3302.99</v>
          </cell>
        </row>
        <row r="433">
          <cell r="A433" t="str">
            <v>2 S 04 121 06</v>
          </cell>
          <cell r="B433" t="str">
            <v>Boca BTTC D=1,50 m - esc.=15</v>
          </cell>
          <cell r="E433" t="str">
            <v>und</v>
          </cell>
          <cell r="F433">
            <v>5751.61</v>
          </cell>
        </row>
        <row r="434">
          <cell r="A434" t="str">
            <v>2 S 04 121 07</v>
          </cell>
          <cell r="B434" t="str">
            <v>Boca BTTC D=1,00 m - esc.=30</v>
          </cell>
          <cell r="E434" t="str">
            <v>und</v>
          </cell>
          <cell r="F434">
            <v>2524.5500000000002</v>
          </cell>
        </row>
        <row r="435">
          <cell r="A435" t="str">
            <v>2 S 04 121 08</v>
          </cell>
          <cell r="B435" t="str">
            <v>Boca BTTC D=1,20 m - esc.=30</v>
          </cell>
          <cell r="E435" t="str">
            <v>und</v>
          </cell>
          <cell r="F435">
            <v>3674.13</v>
          </cell>
        </row>
        <row r="436">
          <cell r="A436" t="str">
            <v>2 S 04 121 09</v>
          </cell>
          <cell r="B436" t="str">
            <v>Boca BTTC D=1,50 m - esc.=30</v>
          </cell>
          <cell r="E436" t="str">
            <v>und</v>
          </cell>
          <cell r="F436">
            <v>6416.14</v>
          </cell>
        </row>
        <row r="437">
          <cell r="A437" t="str">
            <v>2 S 04 121 10</v>
          </cell>
          <cell r="B437" t="str">
            <v>Boca BTTC D=1,00 m - esc.=45</v>
          </cell>
          <cell r="E437" t="str">
            <v>und</v>
          </cell>
          <cell r="F437">
            <v>3102.83</v>
          </cell>
        </row>
        <row r="438">
          <cell r="A438" t="str">
            <v>2 S 04 121 11</v>
          </cell>
          <cell r="B438" t="str">
            <v>Boca BTTC D=1,20 m - esc.=45</v>
          </cell>
          <cell r="E438" t="str">
            <v>und</v>
          </cell>
          <cell r="F438">
            <v>4520.6400000000003</v>
          </cell>
        </row>
        <row r="439">
          <cell r="A439" t="str">
            <v>2 S 04 121 12</v>
          </cell>
          <cell r="B439" t="str">
            <v>Boca BTTC D=1,50 m - esc.=45</v>
          </cell>
          <cell r="E439" t="str">
            <v>und</v>
          </cell>
          <cell r="F439">
            <v>7937.31</v>
          </cell>
        </row>
        <row r="440">
          <cell r="A440" t="str">
            <v>2 S 04 200 01</v>
          </cell>
          <cell r="B440" t="str">
            <v>Corpo BSCC 1,50 x 1,50 m alt. 0 a 1,00 m</v>
          </cell>
          <cell r="E440" t="str">
            <v>und</v>
          </cell>
          <cell r="F440">
            <v>943.77</v>
          </cell>
        </row>
        <row r="441">
          <cell r="A441" t="str">
            <v>2 S 04 200 02</v>
          </cell>
          <cell r="B441" t="str">
            <v>Corpo BSCC 2,00 x 2,00 m alt. 0 a 1,00 m</v>
          </cell>
          <cell r="E441" t="str">
            <v>und</v>
          </cell>
          <cell r="F441">
            <v>1364.43</v>
          </cell>
        </row>
        <row r="442">
          <cell r="A442" t="str">
            <v>2 S 04 200 03</v>
          </cell>
          <cell r="B442" t="str">
            <v>Corpo BSCC 2,50 x 2,50 m alt. 0 a 1,00 m</v>
          </cell>
          <cell r="E442" t="str">
            <v>m</v>
          </cell>
          <cell r="F442">
            <v>1942.01</v>
          </cell>
        </row>
        <row r="443">
          <cell r="A443" t="str">
            <v>2 S 04 200 04</v>
          </cell>
          <cell r="B443" t="str">
            <v>Corpo BSCC 3,00 x 3,00 m alt. 0 a 1,00 m</v>
          </cell>
          <cell r="E443" t="str">
            <v>m</v>
          </cell>
          <cell r="F443">
            <v>2556.91</v>
          </cell>
        </row>
        <row r="444">
          <cell r="A444" t="str">
            <v>2 S 04 200 05</v>
          </cell>
          <cell r="B444" t="str">
            <v>Corpo BSCC 1,50 x 1,50 m alt. 1,00 a 2,50 m</v>
          </cell>
          <cell r="E444" t="str">
            <v>m</v>
          </cell>
          <cell r="F444">
            <v>854.14</v>
          </cell>
        </row>
        <row r="445">
          <cell r="A445" t="str">
            <v>2 S 04 200 06</v>
          </cell>
          <cell r="B445" t="str">
            <v>Corpo BSCC 2,00 x 2,00 m alt. 1,00 a 2,50 m</v>
          </cell>
          <cell r="E445" t="str">
            <v>m</v>
          </cell>
          <cell r="F445">
            <v>1220.78</v>
          </cell>
        </row>
        <row r="446">
          <cell r="A446" t="str">
            <v>2 S 04 200 07</v>
          </cell>
          <cell r="B446" t="str">
            <v>Corpo BSCC 2,50 x 2,50 m alt. 1,00 a 2,50 m</v>
          </cell>
          <cell r="E446" t="str">
            <v>m</v>
          </cell>
          <cell r="F446">
            <v>1836.29</v>
          </cell>
        </row>
        <row r="447">
          <cell r="A447" t="str">
            <v>2 S 04 200 08</v>
          </cell>
          <cell r="B447" t="str">
            <v>Corpo BSCC 3,00 x 3,00 m alt. 1,00 a 2,50 m</v>
          </cell>
          <cell r="E447" t="str">
            <v>m</v>
          </cell>
          <cell r="F447">
            <v>2496.2199999999998</v>
          </cell>
        </row>
        <row r="448">
          <cell r="A448" t="str">
            <v>2 S 04 200 09</v>
          </cell>
          <cell r="B448" t="str">
            <v>Corpo BSCC 1,50 x 1,50 m alt. 2,50 a 5,00 m</v>
          </cell>
          <cell r="E448" t="str">
            <v>m</v>
          </cell>
          <cell r="F448">
            <v>932.05</v>
          </cell>
        </row>
        <row r="449">
          <cell r="A449" t="str">
            <v>2 S 04 200 10</v>
          </cell>
          <cell r="B449" t="str">
            <v>Corpo BSCC 2,00 x 2,00 m alt. 2,50 a 5,00 m</v>
          </cell>
          <cell r="E449" t="str">
            <v>m</v>
          </cell>
          <cell r="F449">
            <v>1443.11</v>
          </cell>
        </row>
        <row r="450">
          <cell r="A450" t="str">
            <v>2 S 04 200 11</v>
          </cell>
          <cell r="B450" t="str">
            <v>Corpo BSCC 2,50 x 2,50 m alt. 2,50 a 5,00 m</v>
          </cell>
          <cell r="E450" t="str">
            <v>m</v>
          </cell>
          <cell r="F450">
            <v>2118.4699999999998</v>
          </cell>
        </row>
        <row r="451">
          <cell r="A451" t="str">
            <v>2 S 04 200 12</v>
          </cell>
          <cell r="B451" t="str">
            <v>Corpo BSCC 3,00 x 3,00 m alt. 2,50 a 5,00 m</v>
          </cell>
          <cell r="E451" t="str">
            <v>m</v>
          </cell>
          <cell r="F451">
            <v>3067.32</v>
          </cell>
        </row>
        <row r="452">
          <cell r="A452" t="str">
            <v>2 S 04 200 13</v>
          </cell>
          <cell r="B452" t="str">
            <v>Corpo BSCC 1,50 x 1,50 m alt. 5,00 a 7,50 m</v>
          </cell>
          <cell r="E452" t="str">
            <v>m</v>
          </cell>
          <cell r="F452">
            <v>1063.42</v>
          </cell>
        </row>
        <row r="453">
          <cell r="A453" t="str">
            <v>2 S 04 200 14</v>
          </cell>
          <cell r="B453" t="str">
            <v>Corpo BSCC 2,00 x 2,00 m alt. 5,00 a 7,50 m</v>
          </cell>
          <cell r="E453" t="str">
            <v>m</v>
          </cell>
          <cell r="F453">
            <v>1623.18</v>
          </cell>
        </row>
        <row r="454">
          <cell r="A454" t="str">
            <v>2 S 04 200 15</v>
          </cell>
          <cell r="B454" t="str">
            <v>Corpo BSCC 2,50 x 2,50 m alt. 5,00 a 7,50 m</v>
          </cell>
          <cell r="E454" t="str">
            <v>m</v>
          </cell>
          <cell r="F454">
            <v>2370.19</v>
          </cell>
        </row>
        <row r="455">
          <cell r="A455" t="str">
            <v>2 S 04 200 16</v>
          </cell>
          <cell r="B455" t="str">
            <v>Corpo BSCC 3,00 x 3,00 m alt. 5,00 a 7,50 m</v>
          </cell>
          <cell r="E455" t="str">
            <v>m</v>
          </cell>
          <cell r="F455">
            <v>3359.73</v>
          </cell>
        </row>
        <row r="456">
          <cell r="A456" t="str">
            <v>2 S 04 200 17</v>
          </cell>
          <cell r="B456" t="str">
            <v>Corpo BSCC 1,50 x 1,50 m alt. 7,50 a 10,00 m</v>
          </cell>
          <cell r="E456" t="str">
            <v>m</v>
          </cell>
          <cell r="F456">
            <v>1223.9100000000001</v>
          </cell>
        </row>
        <row r="457">
          <cell r="A457" t="str">
            <v>2 S 04 200 18</v>
          </cell>
          <cell r="B457" t="str">
            <v>Corpo BSCC 2,00 x 2,00 m alt. 7,50 a 10,00 m</v>
          </cell>
          <cell r="E457" t="str">
            <v>m</v>
          </cell>
          <cell r="F457">
            <v>1828.6</v>
          </cell>
        </row>
        <row r="458">
          <cell r="A458" t="str">
            <v>2 S 04 200 19</v>
          </cell>
          <cell r="B458" t="str">
            <v>Corpo BSCC 2,50 x 2,50 m alt. 7,50 a 10,00 m</v>
          </cell>
          <cell r="E458" t="str">
            <v>m</v>
          </cell>
          <cell r="F458">
            <v>2612.86</v>
          </cell>
        </row>
        <row r="459">
          <cell r="A459" t="str">
            <v>2 S 04 200 20</v>
          </cell>
          <cell r="B459" t="str">
            <v>Corpo BSCC 3,00 x 3,00 m alt. 7,50 a 10,00 m</v>
          </cell>
          <cell r="E459" t="str">
            <v>m</v>
          </cell>
          <cell r="F459">
            <v>3692.26</v>
          </cell>
        </row>
        <row r="460">
          <cell r="A460" t="str">
            <v>2 S 04 200 21</v>
          </cell>
          <cell r="B460" t="str">
            <v>Corpo BSCC 1,50 x 1,50 m alt. 10,00 a 12,50 m</v>
          </cell>
          <cell r="E460" t="str">
            <v>m</v>
          </cell>
          <cell r="F460">
            <v>1274.94</v>
          </cell>
        </row>
        <row r="461">
          <cell r="A461" t="str">
            <v>2 S 04 200 22</v>
          </cell>
          <cell r="B461" t="str">
            <v>Corpo BSCC 2,00 x 2,00 m alt. 10,00 a 12,50 m</v>
          </cell>
          <cell r="E461" t="str">
            <v>m</v>
          </cell>
          <cell r="F461">
            <v>1990.99</v>
          </cell>
        </row>
        <row r="462">
          <cell r="A462" t="str">
            <v>2 S 04 200 23</v>
          </cell>
          <cell r="B462" t="str">
            <v>Corpo BSCC 2,50 x 2,50 m alt. 10,00 a 12,50 m</v>
          </cell>
          <cell r="E462" t="str">
            <v>m</v>
          </cell>
          <cell r="F462">
            <v>2874.2</v>
          </cell>
        </row>
        <row r="463">
          <cell r="A463" t="str">
            <v>2 S 04 200 24</v>
          </cell>
          <cell r="B463" t="str">
            <v>Corpo BSCC 3,00 a 3,00 m alt. 10,00 a 12,50 m</v>
          </cell>
          <cell r="E463" t="str">
            <v>m</v>
          </cell>
          <cell r="F463">
            <v>4012.73</v>
          </cell>
        </row>
        <row r="464">
          <cell r="A464" t="str">
            <v>2 S 04 200 25</v>
          </cell>
          <cell r="B464" t="str">
            <v>Corpo BSCC 1,50 x 1,50 m alt. 12,50 a 15,00 m</v>
          </cell>
          <cell r="E464" t="str">
            <v>m</v>
          </cell>
          <cell r="F464">
            <v>1339.2</v>
          </cell>
        </row>
        <row r="465">
          <cell r="A465" t="str">
            <v>2 S 04 200 26</v>
          </cell>
          <cell r="B465" t="str">
            <v>Corpo BSCC 2,00 a 2,00 m alt. 12,50 a 15,00 m</v>
          </cell>
          <cell r="E465" t="str">
            <v>m</v>
          </cell>
          <cell r="F465">
            <v>2140.7800000000002</v>
          </cell>
        </row>
        <row r="466">
          <cell r="A466" t="str">
            <v>2 S 04 200 27</v>
          </cell>
          <cell r="B466" t="str">
            <v>Corpo BSCC 2,50 x 2,50 m alt. 12,50 a 15,00 m</v>
          </cell>
          <cell r="E466" t="str">
            <v>m</v>
          </cell>
          <cell r="F466">
            <v>3247.57</v>
          </cell>
        </row>
        <row r="467">
          <cell r="A467" t="str">
            <v>2 S 04 200 28</v>
          </cell>
          <cell r="B467" t="str">
            <v>Corpo BSCC 3,00 x 3,00 m alt. 12,50 a 15,00 m</v>
          </cell>
          <cell r="E467" t="str">
            <v>m</v>
          </cell>
          <cell r="F467">
            <v>4343</v>
          </cell>
        </row>
        <row r="468">
          <cell r="A468" t="str">
            <v>2 S 04 201 01</v>
          </cell>
          <cell r="B468" t="str">
            <v>Boca BSCC 1,50 x 1,50 m normal</v>
          </cell>
          <cell r="E468" t="str">
            <v>und</v>
          </cell>
          <cell r="F468">
            <v>5412.49</v>
          </cell>
        </row>
        <row r="469">
          <cell r="A469" t="str">
            <v>2 S 04 201 02</v>
          </cell>
          <cell r="B469" t="str">
            <v>Boca BSCC 2,00 x 2,00 m normal</v>
          </cell>
          <cell r="E469" t="str">
            <v>und</v>
          </cell>
          <cell r="F469">
            <v>8475.8799999999992</v>
          </cell>
        </row>
        <row r="470">
          <cell r="A470" t="str">
            <v>2 S 04 201 03</v>
          </cell>
          <cell r="B470" t="str">
            <v>Boca BSCC 2,50 x 2,50 m normal</v>
          </cell>
          <cell r="E470" t="str">
            <v>und</v>
          </cell>
          <cell r="F470">
            <v>11448.96</v>
          </cell>
        </row>
        <row r="471">
          <cell r="A471" t="str">
            <v>2 S 04 201 04</v>
          </cell>
          <cell r="B471" t="str">
            <v>Boca BSCC 3,00 x 3,00 m normal</v>
          </cell>
          <cell r="E471" t="str">
            <v>und</v>
          </cell>
          <cell r="F471">
            <v>16400.13</v>
          </cell>
        </row>
        <row r="472">
          <cell r="A472" t="str">
            <v>2 S 04 201 05</v>
          </cell>
          <cell r="B472" t="str">
            <v>Boca BSCC 1,50 x 1,50 m - esc.=15</v>
          </cell>
          <cell r="E472" t="str">
            <v>und</v>
          </cell>
          <cell r="F472">
            <v>5507.51</v>
          </cell>
        </row>
        <row r="473">
          <cell r="A473" t="str">
            <v>2 S 04 201 06</v>
          </cell>
          <cell r="B473" t="str">
            <v>Boca BSCC 2,00 x 2,00 m - esc.=15</v>
          </cell>
          <cell r="E473" t="str">
            <v>und</v>
          </cell>
          <cell r="F473">
            <v>8579.7000000000007</v>
          </cell>
        </row>
        <row r="474">
          <cell r="A474" t="str">
            <v>2 S 04 201 07</v>
          </cell>
          <cell r="B474" t="str">
            <v>Boca BSCC 2,50 x 2,50 m - esc.=15</v>
          </cell>
          <cell r="E474" t="str">
            <v>und</v>
          </cell>
          <cell r="F474">
            <v>12065.22</v>
          </cell>
        </row>
        <row r="475">
          <cell r="A475" t="str">
            <v>2 S 04 201 08</v>
          </cell>
          <cell r="B475" t="str">
            <v>Boca BSCC 3,00 x 3,00 m - esc.=15</v>
          </cell>
          <cell r="E475" t="str">
            <v>und</v>
          </cell>
          <cell r="F475">
            <v>17191.55</v>
          </cell>
        </row>
        <row r="476">
          <cell r="A476" t="str">
            <v>2 S 04 201 09</v>
          </cell>
          <cell r="B476" t="str">
            <v>Boca BSCC 1,50 x 1,50 m - esc.=30</v>
          </cell>
          <cell r="E476" t="str">
            <v>und</v>
          </cell>
          <cell r="F476">
            <v>6004.52</v>
          </cell>
        </row>
        <row r="477">
          <cell r="A477" t="str">
            <v>2 S 04 201 10</v>
          </cell>
          <cell r="B477" t="str">
            <v>Boca BSCC 2,00 x 2,00 m - esc.=30</v>
          </cell>
          <cell r="E477" t="str">
            <v>und</v>
          </cell>
          <cell r="F477">
            <v>9336.23</v>
          </cell>
        </row>
        <row r="478">
          <cell r="A478" t="str">
            <v>2 S 04 201 11</v>
          </cell>
          <cell r="B478" t="str">
            <v>Boca BSCC 2,50 x 2,50 m - esc.=30</v>
          </cell>
          <cell r="E478" t="str">
            <v>und</v>
          </cell>
          <cell r="F478">
            <v>13432.34</v>
          </cell>
        </row>
        <row r="479">
          <cell r="A479" t="str">
            <v>2 S 04 201 12</v>
          </cell>
          <cell r="B479" t="str">
            <v>Boca BSCC 3,00 x 3,00 m =esc.=30</v>
          </cell>
          <cell r="E479" t="str">
            <v>und</v>
          </cell>
          <cell r="F479">
            <v>18960.41</v>
          </cell>
        </row>
        <row r="480">
          <cell r="A480" t="str">
            <v>2 S 04 201 13</v>
          </cell>
          <cell r="B480" t="str">
            <v>Boca BSCC 1,50 x 1,50 m - esc.=45</v>
          </cell>
          <cell r="E480" t="str">
            <v>und</v>
          </cell>
          <cell r="F480">
            <v>7470.4</v>
          </cell>
        </row>
        <row r="481">
          <cell r="A481" t="str">
            <v>2 S 04 201 14</v>
          </cell>
          <cell r="B481" t="str">
            <v>Boca BSCC 2,00 x 2,00 m - esc.=45</v>
          </cell>
          <cell r="E481" t="str">
            <v>und</v>
          </cell>
          <cell r="F481">
            <v>11996.21</v>
          </cell>
        </row>
        <row r="482">
          <cell r="A482" t="str">
            <v>2 S 04 201 15</v>
          </cell>
          <cell r="B482" t="str">
            <v>Boca BSCC 2,50 x 2,50 m - esc.=45</v>
          </cell>
          <cell r="E482" t="str">
            <v>und</v>
          </cell>
          <cell r="F482">
            <v>17013.89</v>
          </cell>
        </row>
        <row r="483">
          <cell r="A483" t="str">
            <v>2 S 04 201 16</v>
          </cell>
          <cell r="B483" t="str">
            <v>Boca BSCC 3,00 x 3,00 m - esc.=45</v>
          </cell>
          <cell r="E483" t="str">
            <v>und</v>
          </cell>
          <cell r="F483">
            <v>23924.55</v>
          </cell>
        </row>
        <row r="484">
          <cell r="A484" t="str">
            <v>2 S 04 210 01</v>
          </cell>
          <cell r="B484" t="str">
            <v>Corpo BDCC 1,50 x 1,50 m alt. 0 a 1,00 m</v>
          </cell>
          <cell r="E484" t="str">
            <v>m</v>
          </cell>
          <cell r="F484">
            <v>1647.9</v>
          </cell>
        </row>
        <row r="485">
          <cell r="A485" t="str">
            <v>2 S 04 210 02</v>
          </cell>
          <cell r="B485" t="str">
            <v>Corpo BDCC 2,00 x 2,00 m alt. 0 a 1,00 m</v>
          </cell>
          <cell r="E485" t="str">
            <v>m</v>
          </cell>
          <cell r="F485">
            <v>2391.0500000000002</v>
          </cell>
        </row>
        <row r="486">
          <cell r="A486" t="str">
            <v>2 S 04 210 03</v>
          </cell>
          <cell r="B486" t="str">
            <v>Corpo BDCC 2,50 x 2,50 m alt. 0 a 1,00 m</v>
          </cell>
          <cell r="E486" t="str">
            <v>m</v>
          </cell>
          <cell r="F486">
            <v>3013.05</v>
          </cell>
        </row>
        <row r="487">
          <cell r="A487" t="str">
            <v>2 S 04 210 04</v>
          </cell>
          <cell r="B487" t="str">
            <v>Corpo BDCC 3,00 x 3,00 m alt. 0 a 1,00</v>
          </cell>
          <cell r="E487" t="str">
            <v>m</v>
          </cell>
          <cell r="F487">
            <v>4144.82</v>
          </cell>
        </row>
        <row r="488">
          <cell r="A488" t="str">
            <v>2 S 04 210 05</v>
          </cell>
          <cell r="B488" t="str">
            <v>Corpo BDCC 1,50 x 1,50 m alt. 1,00 a 2,50 m</v>
          </cell>
          <cell r="E488" t="str">
            <v>m</v>
          </cell>
          <cell r="F488">
            <v>1450.24</v>
          </cell>
        </row>
        <row r="489">
          <cell r="A489" t="str">
            <v>2 S 04 210 06</v>
          </cell>
          <cell r="B489" t="str">
            <v>Corpo BDCC 2,00 x 2,00 m alt. 1,00 a 2,50 m</v>
          </cell>
          <cell r="E489" t="str">
            <v>m</v>
          </cell>
          <cell r="F489">
            <v>2123.17</v>
          </cell>
        </row>
        <row r="490">
          <cell r="A490" t="str">
            <v>2 S 04 210 07</v>
          </cell>
          <cell r="B490" t="str">
            <v>Corpo BDCC 2,50 x 2,50 m alt. 1,00 a 2,50 m</v>
          </cell>
          <cell r="E490" t="str">
            <v>m</v>
          </cell>
          <cell r="F490">
            <v>2864.59</v>
          </cell>
        </row>
        <row r="491">
          <cell r="A491" t="str">
            <v>2 S 04 210 08</v>
          </cell>
          <cell r="B491" t="str">
            <v>Corpo BDCC 3,00 x 3,00 m alt. 1,00 a 2,50 m</v>
          </cell>
          <cell r="E491" t="str">
            <v>m</v>
          </cell>
          <cell r="F491">
            <v>3930.89</v>
          </cell>
        </row>
        <row r="492">
          <cell r="A492" t="str">
            <v>2 S 04 210 09</v>
          </cell>
          <cell r="B492" t="str">
            <v>Corpo BDCC 1,50 x 1,50 m alt. 2,50 a 5,00 m</v>
          </cell>
          <cell r="E492" t="str">
            <v>m</v>
          </cell>
          <cell r="F492">
            <v>1546.34</v>
          </cell>
        </row>
        <row r="493">
          <cell r="A493" t="str">
            <v>2 S 04 210 10</v>
          </cell>
          <cell r="B493" t="str">
            <v>Corpo BDCC 2,00 x 2,00 m alt. 2,50 a 5,00 m</v>
          </cell>
          <cell r="E493" t="str">
            <v>m</v>
          </cell>
          <cell r="F493">
            <v>2407.67</v>
          </cell>
        </row>
        <row r="494">
          <cell r="A494" t="str">
            <v>2 S 04 210 11</v>
          </cell>
          <cell r="B494" t="str">
            <v>Corpo BDCC 2,50 x 2,50 m alt. 2,50 a 5,00 m</v>
          </cell>
          <cell r="E494" t="str">
            <v>m</v>
          </cell>
          <cell r="F494">
            <v>3344.94</v>
          </cell>
        </row>
        <row r="495">
          <cell r="A495" t="str">
            <v>2 S 04 210 12</v>
          </cell>
          <cell r="B495" t="str">
            <v>Corpo BDCC 3,00 x 3,00 m alt. 2,50 a 5,00 m</v>
          </cell>
          <cell r="E495" t="str">
            <v>m</v>
          </cell>
          <cell r="F495">
            <v>4362.68</v>
          </cell>
        </row>
        <row r="496">
          <cell r="A496" t="str">
            <v>2 S 04 210 13</v>
          </cell>
          <cell r="B496" t="str">
            <v>Corpo BDCC 1,50 x 1,50 m alt. 5,00 a 7,50 m</v>
          </cell>
          <cell r="E496" t="str">
            <v>m</v>
          </cell>
          <cell r="F496">
            <v>1760.86</v>
          </cell>
        </row>
        <row r="497">
          <cell r="A497" t="str">
            <v>2 S 04 210 14</v>
          </cell>
          <cell r="B497" t="str">
            <v>Corpo BDCC 2,00 a 2,00 m alt. 5,00 a 7,50 m</v>
          </cell>
          <cell r="E497" t="str">
            <v>m</v>
          </cell>
          <cell r="F497">
            <v>2780.87</v>
          </cell>
        </row>
        <row r="498">
          <cell r="A498" t="str">
            <v>2 S 04 210 15</v>
          </cell>
          <cell r="B498" t="str">
            <v>Corpo BDCC 2,50 x 2,50 m alt. 5,00 a 7,50 m</v>
          </cell>
          <cell r="E498" t="str">
            <v>m</v>
          </cell>
          <cell r="F498">
            <v>3808.73</v>
          </cell>
        </row>
        <row r="499">
          <cell r="A499" t="str">
            <v>2 S 04 210 16</v>
          </cell>
          <cell r="B499" t="str">
            <v>Corpo BDCC 3,00 x 3,00 m alt. 5,00 a 7,50 m</v>
          </cell>
          <cell r="E499" t="str">
            <v>m</v>
          </cell>
          <cell r="F499">
            <v>5214.3500000000004</v>
          </cell>
        </row>
        <row r="500">
          <cell r="A500" t="str">
            <v>2 S 04 210 17</v>
          </cell>
          <cell r="B500" t="str">
            <v>Corpo BDCC 1,50 x 1,50 m alt. 7,50 a 10,00 m</v>
          </cell>
          <cell r="E500" t="str">
            <v>m</v>
          </cell>
          <cell r="F500">
            <v>1941.68</v>
          </cell>
        </row>
        <row r="501">
          <cell r="A501" t="str">
            <v>2 S 04 210 18</v>
          </cell>
          <cell r="B501" t="str">
            <v>Corpo BDCC 2,00 x 2,00 m alt. 7,50 a 10,00 m</v>
          </cell>
          <cell r="E501" t="str">
            <v>m</v>
          </cell>
          <cell r="F501">
            <v>3195.72</v>
          </cell>
        </row>
        <row r="502">
          <cell r="A502" t="str">
            <v>2 S 04 210 19</v>
          </cell>
          <cell r="B502" t="str">
            <v>Corpo BDCC 2,50 x 2,50 m alt. 7,50 a 10,00 m</v>
          </cell>
          <cell r="E502" t="str">
            <v>m</v>
          </cell>
          <cell r="F502">
            <v>4089.68</v>
          </cell>
        </row>
        <row r="503">
          <cell r="A503" t="str">
            <v>2 S 04 210 20</v>
          </cell>
          <cell r="B503" t="str">
            <v>Corpo BDCC 3,00 x 3,00 m alt. 7,50 a 10,00 m</v>
          </cell>
          <cell r="E503" t="str">
            <v>m</v>
          </cell>
          <cell r="F503">
            <v>5832.59</v>
          </cell>
        </row>
        <row r="504">
          <cell r="A504" t="str">
            <v>2 S 04 210 21</v>
          </cell>
          <cell r="B504" t="str">
            <v>Corpo BDCC 1,50 x 1,50 m alt. 10,00 a 12,50 m</v>
          </cell>
          <cell r="E504" t="str">
            <v>m</v>
          </cell>
          <cell r="F504">
            <v>2186.4499999999998</v>
          </cell>
        </row>
        <row r="505">
          <cell r="A505" t="str">
            <v>2 S 04 210 22</v>
          </cell>
          <cell r="B505" t="str">
            <v>Corpo BDCC 2,00 x 2,00 m alt. 10,00 a 12,50 m</v>
          </cell>
          <cell r="E505" t="str">
            <v>m</v>
          </cell>
          <cell r="F505">
            <v>3493.64</v>
          </cell>
        </row>
        <row r="506">
          <cell r="A506" t="str">
            <v>2 S 04 210 23</v>
          </cell>
          <cell r="B506" t="str">
            <v>Corpo BDCC 2,50 x 2,50 m alt. 10,00 a 12,50 m</v>
          </cell>
          <cell r="E506" t="str">
            <v>m</v>
          </cell>
          <cell r="F506">
            <v>4625.7</v>
          </cell>
        </row>
        <row r="507">
          <cell r="A507" t="str">
            <v>2 S 04 210 24</v>
          </cell>
          <cell r="B507" t="str">
            <v>Corpo BDCC 3,00 x 3,00 m alt. 10,00 a 12,50 m</v>
          </cell>
          <cell r="E507" t="str">
            <v>m</v>
          </cell>
          <cell r="F507">
            <v>6528.06</v>
          </cell>
        </row>
        <row r="508">
          <cell r="A508" t="str">
            <v>2 S 04 210 25</v>
          </cell>
          <cell r="B508" t="str">
            <v>Corpo BDCC 1,50 x 1,50 m alt. 12,50 a 15,00 m</v>
          </cell>
          <cell r="E508" t="str">
            <v>m</v>
          </cell>
          <cell r="F508">
            <v>2329.8000000000002</v>
          </cell>
        </row>
        <row r="509">
          <cell r="A509" t="str">
            <v>2 S 04 210 26</v>
          </cell>
          <cell r="B509" t="str">
            <v>Corpo BDCC 2,00 x 2,00 m alt. 12,50 a 15,00 m</v>
          </cell>
          <cell r="E509" t="str">
            <v>m</v>
          </cell>
          <cell r="F509">
            <v>3582.84</v>
          </cell>
        </row>
        <row r="510">
          <cell r="A510" t="str">
            <v>2 S 04 210 27</v>
          </cell>
          <cell r="B510" t="str">
            <v>Corpo BDCC 2,50 x 2,50 m alt. 12,50 a 15,00 m</v>
          </cell>
          <cell r="E510" t="str">
            <v>m</v>
          </cell>
          <cell r="F510">
            <v>5058.41</v>
          </cell>
        </row>
        <row r="511">
          <cell r="A511" t="str">
            <v>2 S 04 210 28</v>
          </cell>
          <cell r="B511" t="str">
            <v>Corpo BDCC 3,00 x 3,00 m alt. 12,50 a 15,00 m</v>
          </cell>
          <cell r="E511" t="str">
            <v>m</v>
          </cell>
          <cell r="F511">
            <v>6511.08</v>
          </cell>
        </row>
        <row r="512">
          <cell r="A512" t="str">
            <v>2 S 04 211 01</v>
          </cell>
          <cell r="B512" t="str">
            <v>Boca BDCC 1,50 x 1,50 m normal</v>
          </cell>
          <cell r="E512" t="str">
            <v>und</v>
          </cell>
          <cell r="F512">
            <v>6291.38</v>
          </cell>
        </row>
        <row r="513">
          <cell r="A513" t="str">
            <v>2 S 04 211 02</v>
          </cell>
          <cell r="B513" t="str">
            <v>Boca BDCC 2,00 x 2,00 m normal</v>
          </cell>
          <cell r="E513" t="str">
            <v>und</v>
          </cell>
          <cell r="F513">
            <v>9830.24</v>
          </cell>
        </row>
        <row r="514">
          <cell r="A514" t="str">
            <v>2 S 04 211 03</v>
          </cell>
          <cell r="B514" t="str">
            <v>Boca BDCC 2,50 x 2,50 m normal</v>
          </cell>
          <cell r="E514" t="str">
            <v>und</v>
          </cell>
          <cell r="F514">
            <v>13824.95</v>
          </cell>
        </row>
        <row r="515">
          <cell r="A515" t="str">
            <v>2 S 04 211 04</v>
          </cell>
          <cell r="B515" t="str">
            <v>Boca BDCC 3,00 x 3,00 m normal</v>
          </cell>
          <cell r="E515" t="str">
            <v>und</v>
          </cell>
          <cell r="F515">
            <v>20105.54</v>
          </cell>
        </row>
        <row r="516">
          <cell r="A516" t="str">
            <v>2 S 04 211 05</v>
          </cell>
          <cell r="B516" t="str">
            <v>Boca BDCC 1,50 x 1,50 m esc.=15</v>
          </cell>
          <cell r="E516" t="str">
            <v>und</v>
          </cell>
          <cell r="F516">
            <v>6905.86</v>
          </cell>
        </row>
        <row r="517">
          <cell r="A517" t="str">
            <v>2 S 04 211 06</v>
          </cell>
          <cell r="B517" t="str">
            <v>Boca BDCC 2,00 x 2,00 m esc=15</v>
          </cell>
          <cell r="E517" t="str">
            <v>und</v>
          </cell>
          <cell r="F517">
            <v>10814.78</v>
          </cell>
        </row>
        <row r="518">
          <cell r="A518" t="str">
            <v>2 S 04 211 07</v>
          </cell>
          <cell r="B518" t="str">
            <v>Boca BDCC 2,50 x 2,50 m esc=15</v>
          </cell>
          <cell r="E518" t="str">
            <v>und</v>
          </cell>
          <cell r="F518">
            <v>14896.79</v>
          </cell>
        </row>
        <row r="519">
          <cell r="A519" t="str">
            <v>2 S 04 211 08</v>
          </cell>
          <cell r="B519" t="str">
            <v>Boca BDCC 3,00 x 3,00 m esc=15</v>
          </cell>
          <cell r="E519" t="str">
            <v>und</v>
          </cell>
          <cell r="F519">
            <v>21578.83</v>
          </cell>
        </row>
        <row r="520">
          <cell r="A520" t="str">
            <v>2 S 04 211 09</v>
          </cell>
          <cell r="B520" t="str">
            <v>Boca BDCC 1,50 x 1,50 m - esc.=30</v>
          </cell>
          <cell r="E520" t="str">
            <v>und</v>
          </cell>
          <cell r="F520">
            <v>7125.6</v>
          </cell>
        </row>
        <row r="521">
          <cell r="A521" t="str">
            <v>2 S 04 211 10</v>
          </cell>
          <cell r="B521" t="str">
            <v>Boca BDCC 2,00 x 2,00 m esc=30</v>
          </cell>
          <cell r="E521" t="str">
            <v>und</v>
          </cell>
          <cell r="F521">
            <v>11637.63</v>
          </cell>
        </row>
        <row r="522">
          <cell r="A522" t="str">
            <v>2 S 04 211 11</v>
          </cell>
          <cell r="B522" t="str">
            <v>Boca BDCC 2,50 x 2,50 m esc.=30</v>
          </cell>
          <cell r="E522" t="str">
            <v>und</v>
          </cell>
          <cell r="F522">
            <v>15837.81</v>
          </cell>
        </row>
        <row r="523">
          <cell r="A523" t="str">
            <v>2 S 04 211 12</v>
          </cell>
          <cell r="B523" t="str">
            <v>Boca BDCC 3,00 x 3,00 m esc=30</v>
          </cell>
          <cell r="E523" t="str">
            <v>und</v>
          </cell>
          <cell r="F523">
            <v>24495.89</v>
          </cell>
        </row>
        <row r="524">
          <cell r="A524" t="str">
            <v>2 S 04 211 13</v>
          </cell>
          <cell r="B524" t="str">
            <v>Boca BDCC 1,50 x 1,50 m esc=45</v>
          </cell>
          <cell r="E524" t="str">
            <v>und</v>
          </cell>
          <cell r="F524">
            <v>9276.3700000000008</v>
          </cell>
        </row>
        <row r="525">
          <cell r="A525" t="str">
            <v>2 S 04 211 14</v>
          </cell>
          <cell r="B525" t="str">
            <v>Boca BDCC 2,00 x 2,00 m esc=45</v>
          </cell>
          <cell r="E525" t="str">
            <v>und</v>
          </cell>
          <cell r="F525">
            <v>14818.75</v>
          </cell>
        </row>
        <row r="526">
          <cell r="A526" t="str">
            <v>2 S 04 211 15</v>
          </cell>
          <cell r="B526" t="str">
            <v>Boca BDCC 2,50 x 2,50 m esc=45</v>
          </cell>
          <cell r="E526" t="str">
            <v>und</v>
          </cell>
          <cell r="F526">
            <v>21354.27</v>
          </cell>
        </row>
        <row r="527">
          <cell r="A527" t="str">
            <v>2 S 04 211 16</v>
          </cell>
          <cell r="B527" t="str">
            <v>Boca BDCC 3,00x3,00m - esc=45</v>
          </cell>
          <cell r="E527" t="str">
            <v>und</v>
          </cell>
          <cell r="F527">
            <v>31015.02</v>
          </cell>
        </row>
        <row r="528">
          <cell r="A528" t="str">
            <v>2 S 04 220 01</v>
          </cell>
          <cell r="B528" t="str">
            <v>Corpo BTCC 1,50 x 1,50 m alt. 0 a 1,00 m</v>
          </cell>
          <cell r="E528" t="str">
            <v>m</v>
          </cell>
          <cell r="F528">
            <v>2285.0500000000002</v>
          </cell>
        </row>
        <row r="529">
          <cell r="A529" t="str">
            <v>2 S 04 220 02</v>
          </cell>
          <cell r="B529" t="str">
            <v>Corpo BTCC 2,00 x 2,00 m alt. 0 a 1,00 m</v>
          </cell>
          <cell r="E529" t="str">
            <v>m</v>
          </cell>
          <cell r="F529">
            <v>3317.75</v>
          </cell>
        </row>
        <row r="530">
          <cell r="A530" t="str">
            <v>2 S 04 220 03</v>
          </cell>
          <cell r="B530" t="str">
            <v>Corpo BTCC 2,50 x 2,50 m alt. 0 a 1,00 m</v>
          </cell>
          <cell r="E530" t="str">
            <v>m</v>
          </cell>
          <cell r="F530">
            <v>4495.51</v>
          </cell>
        </row>
        <row r="531">
          <cell r="A531" t="str">
            <v>2 S 04 220 04</v>
          </cell>
          <cell r="B531" t="str">
            <v>Corpo BTCC 3,00 x 3,00 m alt. 0 a 1,00 m</v>
          </cell>
          <cell r="E531" t="str">
            <v>m</v>
          </cell>
          <cell r="F531">
            <v>5790.65</v>
          </cell>
        </row>
        <row r="532">
          <cell r="A532" t="str">
            <v>2 S 04 220 05</v>
          </cell>
          <cell r="B532" t="str">
            <v>Corpo BTCC 1,50 x 1,50 m alt. 1,00 a 2,50 m</v>
          </cell>
          <cell r="E532" t="str">
            <v>m</v>
          </cell>
          <cell r="F532">
            <v>2064.02</v>
          </cell>
        </row>
        <row r="533">
          <cell r="A533" t="str">
            <v>2 S 04 220 06</v>
          </cell>
          <cell r="B533" t="str">
            <v>Corpo BTCC 2,00 x 2,00 m alt. 1,00 a 2,50 m</v>
          </cell>
          <cell r="E533" t="str">
            <v>m</v>
          </cell>
          <cell r="F533">
            <v>3001.34</v>
          </cell>
        </row>
        <row r="534">
          <cell r="A534" t="str">
            <v>2 S 04 220 07</v>
          </cell>
          <cell r="B534" t="str">
            <v>Corpo BTCC 2,50 a 2,50 m alt. 1,00 a 2,50 m</v>
          </cell>
          <cell r="E534" t="str">
            <v>m</v>
          </cell>
          <cell r="F534">
            <v>3986.11</v>
          </cell>
        </row>
        <row r="535">
          <cell r="A535" t="str">
            <v>2 S 04 220 08</v>
          </cell>
          <cell r="B535" t="str">
            <v>Corpo BTCC 3,00 x 3,00 m alt. 1,00 a 2,50 m</v>
          </cell>
          <cell r="E535" t="str">
            <v>m</v>
          </cell>
          <cell r="F535">
            <v>5483.12</v>
          </cell>
        </row>
        <row r="536">
          <cell r="A536" t="str">
            <v>2 S 04 220 09</v>
          </cell>
          <cell r="B536" t="str">
            <v>Corpo BTCC 1,50 x 1,50 m alt. 2,50 a 5,00 m</v>
          </cell>
          <cell r="E536" t="str">
            <v>m</v>
          </cell>
          <cell r="F536">
            <v>2241.81</v>
          </cell>
        </row>
        <row r="537">
          <cell r="A537" t="str">
            <v>2 S 04 220 10</v>
          </cell>
          <cell r="B537" t="str">
            <v>Corpo BTCC 2,00 x 2,00 m alt. 2,50 a 5,00 m</v>
          </cell>
          <cell r="E537" t="str">
            <v>m</v>
          </cell>
          <cell r="F537">
            <v>3436.82</v>
          </cell>
        </row>
        <row r="538">
          <cell r="A538" t="str">
            <v>2 S 04 220 11</v>
          </cell>
          <cell r="B538" t="str">
            <v>Corpo BTCC 2,50 x 2,50 m alt. 2,50 a 5,00 m</v>
          </cell>
          <cell r="E538" t="str">
            <v>m</v>
          </cell>
          <cell r="F538">
            <v>4677.1400000000003</v>
          </cell>
        </row>
        <row r="539">
          <cell r="A539" t="str">
            <v>2 S 04 220 12</v>
          </cell>
          <cell r="B539" t="str">
            <v>Corpo BTCC 3,00 x 3,00 m alt. 2,50 a 5,00 m</v>
          </cell>
          <cell r="E539" t="str">
            <v>m</v>
          </cell>
          <cell r="F539">
            <v>6400.28</v>
          </cell>
        </row>
        <row r="540">
          <cell r="A540" t="str">
            <v>2 S 04 220 13</v>
          </cell>
          <cell r="B540" t="str">
            <v>Corpo BTCC 1,50 x 1,50 m alt. 5,00 a 7,50 m</v>
          </cell>
          <cell r="E540" t="str">
            <v>m</v>
          </cell>
          <cell r="F540">
            <v>2418.8000000000002</v>
          </cell>
        </row>
        <row r="541">
          <cell r="A541" t="str">
            <v>2 S 04 220 14</v>
          </cell>
          <cell r="B541" t="str">
            <v>Corpo BTCC 2,00 x 2,00 m alt. 5,00 a 7,50 m</v>
          </cell>
          <cell r="E541" t="str">
            <v>m</v>
          </cell>
          <cell r="F541">
            <v>3859.22</v>
          </cell>
        </row>
        <row r="542">
          <cell r="A542" t="str">
            <v>2 S 04 220 15</v>
          </cell>
          <cell r="B542" t="str">
            <v>Corpo BTCC 2,50 x 2,50 m alt. 5,00 a 7,50 m</v>
          </cell>
          <cell r="E542" t="str">
            <v>m</v>
          </cell>
          <cell r="F542">
            <v>5308.57</v>
          </cell>
        </row>
        <row r="543">
          <cell r="A543" t="str">
            <v>2 S 04 220 16</v>
          </cell>
          <cell r="B543" t="str">
            <v>Corpo BTCC 3,00 x 3,00 m alt. 5,00 a 7,50 m</v>
          </cell>
          <cell r="E543" t="str">
            <v>m</v>
          </cell>
          <cell r="F543">
            <v>7191.27</v>
          </cell>
        </row>
        <row r="544">
          <cell r="A544" t="str">
            <v>2 S 04 220 17</v>
          </cell>
          <cell r="B544" t="str">
            <v>Corpo BTCC 1,50 x 1,50 m alt. 7,50 a 10,00 m</v>
          </cell>
          <cell r="E544" t="str">
            <v>m</v>
          </cell>
          <cell r="F544">
            <v>2696.62</v>
          </cell>
        </row>
        <row r="545">
          <cell r="A545" t="str">
            <v>2 S 04 220 18</v>
          </cell>
          <cell r="B545" t="str">
            <v>Corpo BTCC 2,00 x 2,00 m alt. 7,50 m a 10,00 m</v>
          </cell>
          <cell r="E545" t="str">
            <v>m</v>
          </cell>
          <cell r="F545">
            <v>4355.76</v>
          </cell>
        </row>
        <row r="546">
          <cell r="A546" t="str">
            <v>2 S 04 220 19</v>
          </cell>
          <cell r="B546" t="str">
            <v>Corpo BTCC 2,50 x 2,50 m alt. 7,50 a 10,00 m</v>
          </cell>
          <cell r="E546" t="str">
            <v>m</v>
          </cell>
          <cell r="F546">
            <v>6040.14</v>
          </cell>
        </row>
        <row r="547">
          <cell r="A547" t="str">
            <v>2 S 04 220 20</v>
          </cell>
          <cell r="B547" t="str">
            <v>Corpo BTCC 3,00 x 3,00 m alt 7,50 a 10,00 m</v>
          </cell>
          <cell r="E547" t="str">
            <v>m</v>
          </cell>
          <cell r="F547">
            <v>8083.17</v>
          </cell>
        </row>
        <row r="548">
          <cell r="A548" t="str">
            <v>2 S 04 220 21</v>
          </cell>
          <cell r="B548" t="str">
            <v>Corpo BTCC 1,50 x 1,50 m alt. 10,00 a 12,50 m</v>
          </cell>
          <cell r="E548" t="str">
            <v>m</v>
          </cell>
          <cell r="F548">
            <v>3190.53</v>
          </cell>
        </row>
        <row r="549">
          <cell r="A549" t="str">
            <v>2 S 04 220 22</v>
          </cell>
          <cell r="B549" t="str">
            <v>Corpo BTCC 2,00 x 2,00 m alt. 10,00 a 12,50 m</v>
          </cell>
          <cell r="E549" t="str">
            <v>m</v>
          </cell>
          <cell r="F549">
            <v>4747.88</v>
          </cell>
        </row>
        <row r="550">
          <cell r="A550" t="str">
            <v>2 S 04 220 23</v>
          </cell>
          <cell r="B550" t="str">
            <v>Corpo BTCC 2,50 x 2,50 m alt. 10,00 a 12,50 m</v>
          </cell>
          <cell r="E550" t="str">
            <v>m</v>
          </cell>
          <cell r="F550">
            <v>6343.05</v>
          </cell>
        </row>
        <row r="551">
          <cell r="A551" t="str">
            <v>2 S 04 220 24</v>
          </cell>
          <cell r="B551" t="str">
            <v>Corpo BTCC 3,00 x 3,00 m alt. 10,00 a 12,50 m</v>
          </cell>
          <cell r="E551" t="str">
            <v>m</v>
          </cell>
          <cell r="F551">
            <v>8637.1299999999992</v>
          </cell>
        </row>
        <row r="552">
          <cell r="A552" t="str">
            <v>2 S 04 220 25</v>
          </cell>
          <cell r="B552" t="str">
            <v>Corpo BTCC 1,50 x 1,50 m alt. 12,50 a 15,00 m</v>
          </cell>
          <cell r="E552" t="str">
            <v>m</v>
          </cell>
          <cell r="F552">
            <v>3243.5</v>
          </cell>
        </row>
        <row r="553">
          <cell r="A553" t="str">
            <v>2 S 04 220 26</v>
          </cell>
          <cell r="B553" t="str">
            <v>Corpo BTCC 2,00 x 2,00 m alt. 12,50 a 15,00 m</v>
          </cell>
          <cell r="E553" t="str">
            <v>m</v>
          </cell>
          <cell r="F553">
            <v>5075.12</v>
          </cell>
        </row>
        <row r="554">
          <cell r="A554" t="str">
            <v>2 S 04 220 27</v>
          </cell>
          <cell r="B554" t="str">
            <v>Corpo BTCC 2,50 x 2,50 m alt. 12,50 a 15,00 m</v>
          </cell>
          <cell r="E554" t="str">
            <v>m</v>
          </cell>
          <cell r="F554">
            <v>6803.35</v>
          </cell>
        </row>
        <row r="555">
          <cell r="A555" t="str">
            <v>2 S 04 220 28</v>
          </cell>
          <cell r="B555" t="str">
            <v>Corpo BTCC 3,00 x 3,00 m alt. 12,50 a 15,00 m</v>
          </cell>
          <cell r="E555" t="str">
            <v>m</v>
          </cell>
          <cell r="F555">
            <v>9379.32</v>
          </cell>
        </row>
        <row r="556">
          <cell r="A556" t="str">
            <v>2 S 04 221 01</v>
          </cell>
          <cell r="B556" t="str">
            <v>Boca BTCC 1,50 x 1,50 m normal</v>
          </cell>
          <cell r="E556" t="str">
            <v>und</v>
          </cell>
          <cell r="F556">
            <v>7797.68</v>
          </cell>
        </row>
        <row r="557">
          <cell r="A557" t="str">
            <v>2 S 04 221 02</v>
          </cell>
          <cell r="B557" t="str">
            <v>Boca BTCC 2,00 x 2,00 m normal</v>
          </cell>
          <cell r="E557" t="str">
            <v>und</v>
          </cell>
          <cell r="F557">
            <v>11925.54</v>
          </cell>
        </row>
        <row r="558">
          <cell r="A558" t="str">
            <v>2 S 04 221 03</v>
          </cell>
          <cell r="B558" t="str">
            <v>Boca BTCC 2,50 x 2,50 m normal</v>
          </cell>
          <cell r="E558" t="str">
            <v>und</v>
          </cell>
          <cell r="F558">
            <v>16899.830000000002</v>
          </cell>
        </row>
        <row r="559">
          <cell r="A559" t="str">
            <v>2 S 04 221 04</v>
          </cell>
          <cell r="B559" t="str">
            <v>Boca BTCC 3,00 x 3,00 m normal</v>
          </cell>
          <cell r="E559" t="str">
            <v>und</v>
          </cell>
          <cell r="F559">
            <v>23995.86</v>
          </cell>
        </row>
        <row r="560">
          <cell r="A560" t="str">
            <v>2 S 04 221 05</v>
          </cell>
          <cell r="B560" t="str">
            <v>Boca BTCC 1,50 x 1,50 m esc=15</v>
          </cell>
          <cell r="E560" t="str">
            <v>und</v>
          </cell>
          <cell r="F560">
            <v>8445.08</v>
          </cell>
        </row>
        <row r="561">
          <cell r="A561" t="str">
            <v>2 S 04 221 06</v>
          </cell>
          <cell r="B561" t="str">
            <v>Boca BTCC 2,00 x 2,00 m esc=15</v>
          </cell>
          <cell r="E561" t="str">
            <v>und</v>
          </cell>
          <cell r="F561">
            <v>12824.04</v>
          </cell>
        </row>
        <row r="562">
          <cell r="A562" t="str">
            <v>2 S 04 221 07</v>
          </cell>
          <cell r="B562" t="str">
            <v>Boca BTCC 2,50 x 2,50 m esc=15</v>
          </cell>
          <cell r="E562" t="str">
            <v>und</v>
          </cell>
          <cell r="F562">
            <v>18228.060000000001</v>
          </cell>
        </row>
        <row r="563">
          <cell r="A563" t="str">
            <v>2 S 04 221 08</v>
          </cell>
          <cell r="B563" t="str">
            <v>Boca BTCC 3,00 x 3,00 m esc=15</v>
          </cell>
          <cell r="E563" t="str">
            <v>und</v>
          </cell>
          <cell r="F563">
            <v>23361.34</v>
          </cell>
        </row>
        <row r="564">
          <cell r="A564" t="str">
            <v>2 S 04 221 09</v>
          </cell>
          <cell r="B564" t="str">
            <v>Boca BTCC 1,50 x 1,50 m esc=30</v>
          </cell>
          <cell r="E564" t="str">
            <v>und</v>
          </cell>
          <cell r="F564">
            <v>8856.08</v>
          </cell>
        </row>
        <row r="565">
          <cell r="A565" t="str">
            <v>2 S 04 221 10</v>
          </cell>
          <cell r="B565" t="str">
            <v>Boca BTCC 2,00 x 2,00 m exc.=30</v>
          </cell>
          <cell r="E565" t="str">
            <v>und</v>
          </cell>
          <cell r="F565">
            <v>14169.67</v>
          </cell>
        </row>
        <row r="566">
          <cell r="A566" t="str">
            <v>2 S 04 221 11</v>
          </cell>
          <cell r="B566" t="str">
            <v>Boca BTCC 2,50 x 2,50 m esc=30</v>
          </cell>
          <cell r="E566" t="str">
            <v>und</v>
          </cell>
          <cell r="F566">
            <v>20764.759999999998</v>
          </cell>
        </row>
        <row r="567">
          <cell r="A567" t="str">
            <v>2 S 04 221 12</v>
          </cell>
          <cell r="B567" t="str">
            <v>Boca BTCC 3,00 x 3,00 m esc=30</v>
          </cell>
          <cell r="E567" t="str">
            <v>und</v>
          </cell>
          <cell r="F567">
            <v>29949.200000000001</v>
          </cell>
        </row>
        <row r="568">
          <cell r="A568" t="str">
            <v>2 S 04 221 13</v>
          </cell>
          <cell r="B568" t="str">
            <v>Boca BTCC 1,50 x 1,50 m esc.=45</v>
          </cell>
          <cell r="E568" t="str">
            <v>und</v>
          </cell>
          <cell r="F568">
            <v>11176.09</v>
          </cell>
        </row>
        <row r="569">
          <cell r="A569" t="str">
            <v>2 S 04 221 14</v>
          </cell>
          <cell r="B569" t="str">
            <v>Boca BTCC 2,00 x 2,00 m esc=45</v>
          </cell>
          <cell r="E569" t="str">
            <v>und</v>
          </cell>
          <cell r="F569">
            <v>17941.25</v>
          </cell>
        </row>
        <row r="570">
          <cell r="A570" t="str">
            <v>2 S 04 221 15</v>
          </cell>
          <cell r="B570" t="str">
            <v>Boca BTCC 2,50 x 2,50 m esc=45</v>
          </cell>
          <cell r="E570" t="str">
            <v>und</v>
          </cell>
          <cell r="F570">
            <v>26268.53</v>
          </cell>
        </row>
        <row r="571">
          <cell r="A571" t="str">
            <v>2 S 04 221 16</v>
          </cell>
          <cell r="B571" t="str">
            <v>Boca BTCC 3,00 x 3,00 m esc=45</v>
          </cell>
          <cell r="E571" t="str">
            <v>und</v>
          </cell>
          <cell r="F571">
            <v>37956.39</v>
          </cell>
        </row>
        <row r="572">
          <cell r="A572" t="str">
            <v>2 S 04 300 16</v>
          </cell>
          <cell r="B572" t="str">
            <v>Bueiro met. chapas múltiplas D=1,60 m galv.</v>
          </cell>
          <cell r="E572" t="str">
            <v>m</v>
          </cell>
          <cell r="F572">
            <v>1028.1099999999999</v>
          </cell>
        </row>
        <row r="573">
          <cell r="A573" t="str">
            <v>2 S 04 300 20</v>
          </cell>
          <cell r="B573" t="str">
            <v>Bueiro met.chapas múltiplas D=2,00 m galv.</v>
          </cell>
          <cell r="E573" t="str">
            <v>m</v>
          </cell>
          <cell r="F573">
            <v>1279.3399999999999</v>
          </cell>
        </row>
        <row r="574">
          <cell r="A574" t="str">
            <v>2 S 04 301 16</v>
          </cell>
          <cell r="B574" t="str">
            <v>Bueiro met. chapas múltiplas D=1,60 m rev. epoxy</v>
          </cell>
          <cell r="E574" t="str">
            <v>m</v>
          </cell>
          <cell r="F574">
            <v>1076.94</v>
          </cell>
        </row>
        <row r="575">
          <cell r="A575" t="str">
            <v>2 S 04 301 20</v>
          </cell>
          <cell r="B575" t="str">
            <v>Bueiro met. chapa múltipla D=2,00 m rev. epoxy</v>
          </cell>
          <cell r="E575" t="str">
            <v>m</v>
          </cell>
          <cell r="F575">
            <v>1339.98</v>
          </cell>
        </row>
        <row r="576">
          <cell r="A576" t="str">
            <v>2 S 04 310 16</v>
          </cell>
          <cell r="B576" t="str">
            <v>Bueiro met.s/ interrupção tráf. D=1,60m galv.</v>
          </cell>
          <cell r="E576" t="str">
            <v>m</v>
          </cell>
          <cell r="F576">
            <v>1958.05</v>
          </cell>
        </row>
        <row r="577">
          <cell r="A577" t="str">
            <v>2 S 04 310 20</v>
          </cell>
          <cell r="B577" t="str">
            <v>Bueiro met.s/ interrupção tráf. D=2,00m galv.</v>
          </cell>
          <cell r="E577" t="str">
            <v>m</v>
          </cell>
          <cell r="F577">
            <v>2435.4499999999998</v>
          </cell>
        </row>
        <row r="578">
          <cell r="A578" t="str">
            <v>2 S 04 311 16</v>
          </cell>
          <cell r="B578" t="str">
            <v>Bueiro met.s/interrupção tráf.D=1,60 m rev.epoxy</v>
          </cell>
          <cell r="E578" t="str">
            <v>m</v>
          </cell>
          <cell r="F578">
            <v>2031.03</v>
          </cell>
        </row>
        <row r="579">
          <cell r="A579" t="str">
            <v>2 S 04 311 20</v>
          </cell>
          <cell r="B579" t="str">
            <v>Bueiro met.s/interrupção traf.D=2,00 m rev.epoxy</v>
          </cell>
          <cell r="E579" t="str">
            <v>m</v>
          </cell>
          <cell r="F579">
            <v>2442.35</v>
          </cell>
        </row>
        <row r="580">
          <cell r="A580" t="str">
            <v>2 S 04 400 01</v>
          </cell>
          <cell r="B580" t="str">
            <v>Valeta prot.cortes c/revest. vegetal - VPC 01</v>
          </cell>
          <cell r="E580" t="str">
            <v>m</v>
          </cell>
          <cell r="F580">
            <v>41.27</v>
          </cell>
        </row>
        <row r="581">
          <cell r="A581" t="str">
            <v>2 S 04 400 02</v>
          </cell>
          <cell r="B581" t="str">
            <v>Valeta prot.cortes c/revest. vegetal - VPC 02</v>
          </cell>
          <cell r="E581" t="str">
            <v>m</v>
          </cell>
          <cell r="F581">
            <v>30.75</v>
          </cell>
        </row>
        <row r="582">
          <cell r="A582" t="str">
            <v>2 S 04 400 03</v>
          </cell>
          <cell r="B582" t="str">
            <v>Valeta prot.cortes c/revest.concreto - VPC 03</v>
          </cell>
          <cell r="E582" t="str">
            <v>m</v>
          </cell>
          <cell r="F582">
            <v>59.73</v>
          </cell>
        </row>
        <row r="583">
          <cell r="A583" t="str">
            <v>2 S 04 400 04</v>
          </cell>
          <cell r="B583" t="str">
            <v>Valeta prot.cortes c/revest.concreto - VPC 04</v>
          </cell>
          <cell r="E583" t="str">
            <v>m</v>
          </cell>
          <cell r="F583">
            <v>46.54</v>
          </cell>
        </row>
        <row r="584">
          <cell r="A584" t="str">
            <v>2 S 04 401 01</v>
          </cell>
          <cell r="B584" t="str">
            <v>Valeta prot.aterros c/revest. vegetal - VPA 01</v>
          </cell>
          <cell r="E584" t="str">
            <v>m</v>
          </cell>
          <cell r="F584">
            <v>42.65</v>
          </cell>
        </row>
        <row r="585">
          <cell r="A585" t="str">
            <v>2 S 04 401 02</v>
          </cell>
          <cell r="B585" t="str">
            <v>Valeta prot.aterros c/revest. vegetal - VPA 02</v>
          </cell>
          <cell r="E585" t="str">
            <v>m</v>
          </cell>
          <cell r="F585">
            <v>32.01</v>
          </cell>
        </row>
        <row r="586">
          <cell r="A586" t="str">
            <v>2 S 04 401 03</v>
          </cell>
          <cell r="B586" t="str">
            <v>Valeta prot.aterro c/revest. concreto - VPA 03</v>
          </cell>
          <cell r="E586" t="str">
            <v>m</v>
          </cell>
          <cell r="F586">
            <v>59.97</v>
          </cell>
        </row>
        <row r="587">
          <cell r="A587" t="str">
            <v>2 S 04 401 04</v>
          </cell>
          <cell r="B587" t="str">
            <v>Valeta prot.aterro c/revest. concreto - VPA 04</v>
          </cell>
          <cell r="E587" t="str">
            <v>m</v>
          </cell>
          <cell r="F587">
            <v>45.4</v>
          </cell>
        </row>
        <row r="588">
          <cell r="A588" t="str">
            <v>2 S 04 401 05</v>
          </cell>
          <cell r="B588" t="str">
            <v>Valeta prot.corte/aterro s/rev. - VPC 05/VPA 05</v>
          </cell>
          <cell r="E588" t="str">
            <v>m</v>
          </cell>
          <cell r="F588">
            <v>24.52</v>
          </cell>
        </row>
        <row r="589">
          <cell r="A589" t="str">
            <v>2 S 04 401 06</v>
          </cell>
          <cell r="B589" t="str">
            <v>Valeta prot.corte/aterro s/rev. - VPC 06/VPA 06</v>
          </cell>
          <cell r="E589" t="str">
            <v>m</v>
          </cell>
          <cell r="F589">
            <v>17.53</v>
          </cell>
        </row>
        <row r="590">
          <cell r="A590" t="str">
            <v>2 S 04 500 01</v>
          </cell>
          <cell r="B590" t="str">
            <v>Dreno longitudinal prof. p/corte em solo - DPS 01</v>
          </cell>
          <cell r="E590" t="str">
            <v>m</v>
          </cell>
          <cell r="F590">
            <v>27.55</v>
          </cell>
        </row>
        <row r="591">
          <cell r="A591" t="str">
            <v>2 S 04 500 02</v>
          </cell>
          <cell r="B591" t="str">
            <v>Dreno longitudinal prof. p/corte em solo - DPS 02</v>
          </cell>
          <cell r="E591" t="str">
            <v>m</v>
          </cell>
          <cell r="F591">
            <v>27.14</v>
          </cell>
        </row>
        <row r="592">
          <cell r="A592" t="str">
            <v>2 S 04 500 03</v>
          </cell>
          <cell r="B592" t="str">
            <v>Dreno longitudinal prof. p/corte em solo - DPS 03</v>
          </cell>
          <cell r="E592" t="str">
            <v>m</v>
          </cell>
          <cell r="F592">
            <v>38.75</v>
          </cell>
        </row>
        <row r="593">
          <cell r="A593" t="str">
            <v>2 S 04 500 04</v>
          </cell>
          <cell r="B593" t="str">
            <v>Dreno longitudinal prof. p/corte em solo - DPS 04</v>
          </cell>
          <cell r="E593" t="str">
            <v>m</v>
          </cell>
          <cell r="F593">
            <v>38.26</v>
          </cell>
        </row>
        <row r="594">
          <cell r="A594" t="str">
            <v>2 S 04 500 05</v>
          </cell>
          <cell r="B594" t="str">
            <v>Dreno longitudinal prof. p/corte em solo - DPS 05</v>
          </cell>
          <cell r="E594" t="str">
            <v>m</v>
          </cell>
          <cell r="F594">
            <v>44.31</v>
          </cell>
        </row>
        <row r="595">
          <cell r="A595" t="str">
            <v>2 S 04 500 06</v>
          </cell>
          <cell r="B595" t="str">
            <v>Dreno longitudinal prof. p/corte em solo - DPS 06</v>
          </cell>
          <cell r="E595" t="str">
            <v>m</v>
          </cell>
          <cell r="F595">
            <v>50.88</v>
          </cell>
        </row>
        <row r="596">
          <cell r="A596" t="str">
            <v>2 S 04 500 07</v>
          </cell>
          <cell r="B596" t="str">
            <v>Dreno longitudinal prof. p/corte em solo - DPS 07</v>
          </cell>
          <cell r="E596" t="str">
            <v>m</v>
          </cell>
          <cell r="F596">
            <v>61.18</v>
          </cell>
        </row>
        <row r="597">
          <cell r="A597" t="str">
            <v>2 S 04 500 08</v>
          </cell>
          <cell r="B597" t="str">
            <v>Dreno longitudinal prof. p/corte em solo - DPS 08</v>
          </cell>
          <cell r="E597" t="str">
            <v>m</v>
          </cell>
          <cell r="F597">
            <v>67.75</v>
          </cell>
        </row>
        <row r="598">
          <cell r="A598" t="str">
            <v>2 S 04 501 01</v>
          </cell>
          <cell r="B598" t="str">
            <v>Dreno longitudinal prof. p/corte em rocha - DPR 01</v>
          </cell>
          <cell r="E598" t="str">
            <v>m</v>
          </cell>
          <cell r="F598">
            <v>23.89</v>
          </cell>
        </row>
        <row r="599">
          <cell r="A599" t="str">
            <v>2 S 04 501 02</v>
          </cell>
          <cell r="B599" t="str">
            <v>Dreno longitudinal prof. p/corte em rocha - DPR 02</v>
          </cell>
          <cell r="E599" t="str">
            <v>m</v>
          </cell>
          <cell r="F599">
            <v>38.26</v>
          </cell>
        </row>
        <row r="600">
          <cell r="A600" t="str">
            <v>2 S 04 501 03</v>
          </cell>
          <cell r="B600" t="str">
            <v>Dreno longitudinal prof. p/corte em rocha - DPR 03</v>
          </cell>
          <cell r="E600" t="str">
            <v>m</v>
          </cell>
          <cell r="F600">
            <v>21.89</v>
          </cell>
        </row>
        <row r="601">
          <cell r="A601" t="str">
            <v>2 S 04 501 04</v>
          </cell>
          <cell r="B601" t="str">
            <v>Dreno longitudinal prof. p/corte em rocha - DPR 04</v>
          </cell>
          <cell r="E601" t="str">
            <v>m</v>
          </cell>
          <cell r="F601">
            <v>7.29</v>
          </cell>
        </row>
        <row r="602">
          <cell r="A602" t="str">
            <v>2 S 04 501 05</v>
          </cell>
          <cell r="B602" t="str">
            <v>Dreno longitudinal prof. p/corte em rocha - DPR 05</v>
          </cell>
          <cell r="E602" t="str">
            <v>m</v>
          </cell>
          <cell r="F602">
            <v>21.55</v>
          </cell>
        </row>
        <row r="603">
          <cell r="A603" t="str">
            <v>2 S 04 502 01</v>
          </cell>
          <cell r="B603" t="str">
            <v>Boca saída p/dreno longitudinal prof. BSD 01</v>
          </cell>
          <cell r="E603" t="str">
            <v>und</v>
          </cell>
          <cell r="F603">
            <v>71.16</v>
          </cell>
        </row>
        <row r="604">
          <cell r="A604" t="str">
            <v>2 S 04 502 02</v>
          </cell>
          <cell r="B604" t="str">
            <v>Boca saída p/dreno longitudinal prof. BSD 02</v>
          </cell>
          <cell r="E604" t="str">
            <v>und</v>
          </cell>
          <cell r="F604">
            <v>82.9</v>
          </cell>
        </row>
        <row r="605">
          <cell r="A605" t="str">
            <v>2 S 04 510 01</v>
          </cell>
          <cell r="B605" t="str">
            <v>Dreno sub-superficial - DSS 01</v>
          </cell>
          <cell r="E605" t="str">
            <v>m</v>
          </cell>
          <cell r="F605">
            <v>7.42</v>
          </cell>
        </row>
        <row r="606">
          <cell r="A606" t="str">
            <v>2 S 04 510 02</v>
          </cell>
          <cell r="B606" t="str">
            <v>Dreno sub-superficial - DSS 02</v>
          </cell>
          <cell r="E606" t="str">
            <v>m</v>
          </cell>
          <cell r="F606">
            <v>20.12</v>
          </cell>
        </row>
        <row r="607">
          <cell r="A607" t="str">
            <v>2 S 04 510 03</v>
          </cell>
          <cell r="B607" t="str">
            <v>Dreno sub-superficial - DSS 03</v>
          </cell>
          <cell r="E607" t="str">
            <v>m</v>
          </cell>
          <cell r="F607">
            <v>5.0599999999999996</v>
          </cell>
        </row>
        <row r="608">
          <cell r="A608" t="str">
            <v>2 S 04 510 04</v>
          </cell>
          <cell r="B608" t="str">
            <v>Dreno sub-superficial - DSS 04</v>
          </cell>
          <cell r="E608" t="str">
            <v>m</v>
          </cell>
          <cell r="F608">
            <v>26.52</v>
          </cell>
        </row>
        <row r="609">
          <cell r="A609" t="str">
            <v>2 S 04 511 01</v>
          </cell>
          <cell r="B609" t="str">
            <v>Boca saída p/dreno sub-superficial - BSD 03</v>
          </cell>
          <cell r="E609" t="str">
            <v>und</v>
          </cell>
          <cell r="F609">
            <v>32.799999999999997</v>
          </cell>
        </row>
        <row r="610">
          <cell r="A610" t="str">
            <v>2 S 04 520 01</v>
          </cell>
          <cell r="B610" t="str">
            <v>Dreno sub-horizontal - DSH 01</v>
          </cell>
          <cell r="E610" t="str">
            <v>m</v>
          </cell>
          <cell r="F610">
            <v>127.19</v>
          </cell>
        </row>
        <row r="611">
          <cell r="A611" t="str">
            <v>2 S 04 521 01</v>
          </cell>
          <cell r="B611" t="str">
            <v>Boca saída p/dreno sub-horizontal - BSD 04</v>
          </cell>
          <cell r="E611" t="str">
            <v>und</v>
          </cell>
          <cell r="F611">
            <v>8.4700000000000006</v>
          </cell>
        </row>
        <row r="612">
          <cell r="A612" t="str">
            <v>2 S 04 900 01</v>
          </cell>
          <cell r="B612" t="str">
            <v>Sarjeta triangular de concreto - STC 01</v>
          </cell>
          <cell r="E612" t="str">
            <v>m</v>
          </cell>
          <cell r="F612">
            <v>37.07</v>
          </cell>
        </row>
        <row r="613">
          <cell r="A613" t="str">
            <v>2 S 04 900 02</v>
          </cell>
          <cell r="B613" t="str">
            <v>Sarjeta triangular de concreto - STC 02</v>
          </cell>
          <cell r="E613" t="str">
            <v>m</v>
          </cell>
          <cell r="F613">
            <v>25.03</v>
          </cell>
        </row>
        <row r="614">
          <cell r="A614" t="str">
            <v>2 S 04 900 03</v>
          </cell>
          <cell r="B614" t="str">
            <v>Sarjeta triangular de concreto - STC 03</v>
          </cell>
          <cell r="E614" t="str">
            <v>m</v>
          </cell>
          <cell r="F614">
            <v>21.69</v>
          </cell>
        </row>
        <row r="615">
          <cell r="A615" t="str">
            <v>2 S 04 900 04</v>
          </cell>
          <cell r="B615" t="str">
            <v>Sarjeta triangular de concreto - STC 04</v>
          </cell>
          <cell r="E615" t="str">
            <v>m</v>
          </cell>
          <cell r="F615">
            <v>17.600000000000001</v>
          </cell>
        </row>
        <row r="616">
          <cell r="A616" t="str">
            <v>2 S 04 900 05</v>
          </cell>
          <cell r="B616" t="str">
            <v>Sarjeta triangular de concreto - STC 05</v>
          </cell>
          <cell r="E616" t="str">
            <v>m</v>
          </cell>
          <cell r="F616">
            <v>30.24</v>
          </cell>
        </row>
        <row r="617">
          <cell r="A617" t="str">
            <v>2 S 04 900 06</v>
          </cell>
          <cell r="B617" t="str">
            <v>Sarjeta triangular de concreto - STC 06</v>
          </cell>
          <cell r="E617" t="str">
            <v>m</v>
          </cell>
          <cell r="F617">
            <v>20.420000000000002</v>
          </cell>
        </row>
        <row r="618">
          <cell r="A618" t="str">
            <v>2 S 04 900 07</v>
          </cell>
          <cell r="B618" t="str">
            <v>Sarjeta triangular de concreto - STC 07</v>
          </cell>
          <cell r="E618" t="str">
            <v>m</v>
          </cell>
          <cell r="F618">
            <v>17.61</v>
          </cell>
        </row>
        <row r="619">
          <cell r="A619" t="str">
            <v>2 S 04 900 08</v>
          </cell>
          <cell r="B619" t="str">
            <v>Sarjeta triangular de concreto - STC 08</v>
          </cell>
          <cell r="E619" t="str">
            <v>m</v>
          </cell>
          <cell r="F619">
            <v>14.71</v>
          </cell>
        </row>
        <row r="620">
          <cell r="A620" t="str">
            <v>2 S 04 900 21</v>
          </cell>
          <cell r="B620" t="str">
            <v>Sarjeta canteiro central concreto - SCC 01</v>
          </cell>
          <cell r="E620" t="str">
            <v>m</v>
          </cell>
          <cell r="F620">
            <v>21.45</v>
          </cell>
        </row>
        <row r="621">
          <cell r="A621" t="str">
            <v>2 S 04 900 22</v>
          </cell>
          <cell r="B621" t="str">
            <v>Sarjeta canteiro central concreto - SCC 02</v>
          </cell>
          <cell r="E621" t="str">
            <v>m</v>
          </cell>
          <cell r="F621">
            <v>29.69</v>
          </cell>
        </row>
        <row r="622">
          <cell r="A622" t="str">
            <v>2 S 04 900 31</v>
          </cell>
          <cell r="B622" t="str">
            <v>Sarjeta triangular de grama - STG 01</v>
          </cell>
          <cell r="E622" t="str">
            <v>m</v>
          </cell>
          <cell r="F622">
            <v>13.88</v>
          </cell>
        </row>
        <row r="623">
          <cell r="A623" t="str">
            <v>2 S 04 900 32</v>
          </cell>
          <cell r="B623" t="str">
            <v>Sarjeta triangular de grama - STG 02</v>
          </cell>
          <cell r="E623" t="str">
            <v>m</v>
          </cell>
          <cell r="F623">
            <v>11.5</v>
          </cell>
        </row>
        <row r="624">
          <cell r="A624" t="str">
            <v>2 S 04 900 33</v>
          </cell>
          <cell r="B624" t="str">
            <v>Sarjeta triangular de grama - STG 03</v>
          </cell>
          <cell r="E624" t="str">
            <v>m</v>
          </cell>
          <cell r="F624">
            <v>9.89</v>
          </cell>
        </row>
        <row r="625">
          <cell r="A625" t="str">
            <v>2 S 04 900 34</v>
          </cell>
          <cell r="B625" t="str">
            <v>Sarjeta triangular de grama - STG 04</v>
          </cell>
          <cell r="E625" t="str">
            <v>m</v>
          </cell>
          <cell r="F625">
            <v>7.59</v>
          </cell>
        </row>
        <row r="626">
          <cell r="A626" t="str">
            <v>2 S 04 900 41</v>
          </cell>
          <cell r="B626" t="str">
            <v>Sarjeta triangular não revestida - STT 01</v>
          </cell>
          <cell r="E626" t="str">
            <v>m</v>
          </cell>
          <cell r="F626">
            <v>7.66</v>
          </cell>
        </row>
        <row r="627">
          <cell r="A627" t="str">
            <v>2 S 04 900 42</v>
          </cell>
          <cell r="B627" t="str">
            <v>Sarjeta triangular não revestida - STT 02</v>
          </cell>
          <cell r="E627" t="str">
            <v>m</v>
          </cell>
          <cell r="F627">
            <v>6.4</v>
          </cell>
        </row>
        <row r="628">
          <cell r="A628" t="str">
            <v>2 S 04 900 43</v>
          </cell>
          <cell r="B628" t="str">
            <v>Sarjeta triangular não revestida - STT 03</v>
          </cell>
          <cell r="E628" t="str">
            <v>m</v>
          </cell>
          <cell r="F628">
            <v>5.44</v>
          </cell>
        </row>
        <row r="629">
          <cell r="A629" t="str">
            <v>2 S 04 900 44</v>
          </cell>
          <cell r="B629" t="str">
            <v>Sarjeta triangular não revestida - STT 04</v>
          </cell>
          <cell r="E629" t="str">
            <v>m</v>
          </cell>
          <cell r="F629">
            <v>3.99</v>
          </cell>
        </row>
        <row r="630">
          <cell r="A630" t="str">
            <v>2 S 04 901 01</v>
          </cell>
          <cell r="B630" t="str">
            <v>Sarjeta trapezoidal de concreto - SZC 01</v>
          </cell>
          <cell r="E630" t="str">
            <v>m</v>
          </cell>
          <cell r="F630">
            <v>29.78</v>
          </cell>
        </row>
        <row r="631">
          <cell r="A631" t="str">
            <v>2 S 04 901 02</v>
          </cell>
          <cell r="B631" t="str">
            <v>Sarjeta trapezoidal de concreto - SZC 02</v>
          </cell>
          <cell r="E631" t="str">
            <v>m</v>
          </cell>
          <cell r="F631">
            <v>18.239999999999998</v>
          </cell>
        </row>
        <row r="632">
          <cell r="A632" t="str">
            <v>2 S 04 901 21</v>
          </cell>
          <cell r="B632" t="str">
            <v>Sarjeta de canteiro central de concreto - SCC 03</v>
          </cell>
          <cell r="E632" t="str">
            <v>m</v>
          </cell>
          <cell r="F632">
            <v>23.88</v>
          </cell>
        </row>
        <row r="633">
          <cell r="A633" t="str">
            <v>2 S 04 901 22</v>
          </cell>
          <cell r="B633" t="str">
            <v>Sarjeta de canteiro central de cocnreto - SCC 04</v>
          </cell>
          <cell r="E633" t="str">
            <v>m</v>
          </cell>
          <cell r="F633">
            <v>43.71</v>
          </cell>
        </row>
        <row r="634">
          <cell r="A634" t="str">
            <v>2 S 04 901 31</v>
          </cell>
          <cell r="B634" t="str">
            <v>Sarjeta trapezoidal de grama - SZG 01</v>
          </cell>
          <cell r="E634" t="str">
            <v>m</v>
          </cell>
          <cell r="F634">
            <v>12.46</v>
          </cell>
        </row>
        <row r="635">
          <cell r="A635" t="str">
            <v>2 S 04 901 32</v>
          </cell>
          <cell r="B635" t="str">
            <v>Sarjeta trapezoidal de grama - SZG 02</v>
          </cell>
          <cell r="E635" t="str">
            <v>m</v>
          </cell>
          <cell r="F635">
            <v>8.0299999999999994</v>
          </cell>
        </row>
        <row r="636">
          <cell r="A636" t="str">
            <v>2 S 04 901 41</v>
          </cell>
          <cell r="B636" t="str">
            <v>Sarjeta trapezoidal não revestida - SZT 01</v>
          </cell>
          <cell r="E636" t="str">
            <v>m</v>
          </cell>
          <cell r="F636">
            <v>7.55</v>
          </cell>
        </row>
        <row r="637">
          <cell r="A637" t="str">
            <v>2 S 04 901 42</v>
          </cell>
          <cell r="B637" t="str">
            <v>Sarjeta trapezoidal não revestida - SZT 02</v>
          </cell>
          <cell r="E637" t="str">
            <v>m</v>
          </cell>
          <cell r="F637">
            <v>4.66</v>
          </cell>
        </row>
        <row r="638">
          <cell r="A638" t="str">
            <v>2 S 04 910 01</v>
          </cell>
          <cell r="B638" t="str">
            <v>Meio fio de concreto - MFC 01</v>
          </cell>
          <cell r="E638" t="str">
            <v>m</v>
          </cell>
          <cell r="F638">
            <v>38.630000000000003</v>
          </cell>
        </row>
        <row r="639">
          <cell r="A639" t="str">
            <v>2 S 04 910 02</v>
          </cell>
          <cell r="B639" t="str">
            <v>Meio fio de concreto - MFC 02</v>
          </cell>
          <cell r="E639" t="str">
            <v>m</v>
          </cell>
          <cell r="F639">
            <v>30.75</v>
          </cell>
        </row>
        <row r="640">
          <cell r="A640" t="str">
            <v>2 S 04 910 03</v>
          </cell>
          <cell r="B640" t="str">
            <v>Meio fio de concreto - MFC 03</v>
          </cell>
          <cell r="E640" t="str">
            <v>m</v>
          </cell>
          <cell r="F640">
            <v>18.04</v>
          </cell>
        </row>
        <row r="641">
          <cell r="A641" t="str">
            <v>2 S 04 910 04</v>
          </cell>
          <cell r="B641" t="str">
            <v>Meio fio de concreto - MFC 04</v>
          </cell>
          <cell r="E641" t="str">
            <v>m</v>
          </cell>
          <cell r="F641">
            <v>12.69</v>
          </cell>
        </row>
        <row r="642">
          <cell r="A642" t="str">
            <v>2 S 04 910 05</v>
          </cell>
          <cell r="B642" t="str">
            <v>Meio fio de concreto - MFC 05</v>
          </cell>
          <cell r="E642" t="str">
            <v>m</v>
          </cell>
          <cell r="F642">
            <v>17.72</v>
          </cell>
        </row>
        <row r="643">
          <cell r="A643" t="str">
            <v>2 S 04 910 06</v>
          </cell>
          <cell r="B643" t="str">
            <v>Meio fio de concreto - MFC 06</v>
          </cell>
          <cell r="E643" t="str">
            <v>m</v>
          </cell>
          <cell r="F643">
            <v>11.07</v>
          </cell>
        </row>
        <row r="644">
          <cell r="A644" t="str">
            <v>2 S 04 910 07</v>
          </cell>
          <cell r="B644" t="str">
            <v>Meio fio de concreto - MFC 07</v>
          </cell>
          <cell r="E644" t="str">
            <v>m</v>
          </cell>
          <cell r="F644">
            <v>17.420000000000002</v>
          </cell>
        </row>
        <row r="645">
          <cell r="A645" t="str">
            <v>2 S 04 910 08</v>
          </cell>
          <cell r="B645" t="str">
            <v>Meio fio de concreto - MFC 08</v>
          </cell>
          <cell r="E645" t="str">
            <v>m</v>
          </cell>
          <cell r="F645">
            <v>29.27</v>
          </cell>
        </row>
        <row r="646">
          <cell r="A646" t="str">
            <v>2 S 04 930 01</v>
          </cell>
          <cell r="B646" t="str">
            <v>Caixa coletora de sarjeta - CCS 01</v>
          </cell>
          <cell r="E646" t="str">
            <v>und</v>
          </cell>
          <cell r="F646">
            <v>909.9</v>
          </cell>
        </row>
        <row r="647">
          <cell r="A647" t="str">
            <v>2 S 04 930 02</v>
          </cell>
          <cell r="B647" t="str">
            <v>Caixa coletora de sarjeta - CCS 02</v>
          </cell>
          <cell r="E647" t="str">
            <v>und</v>
          </cell>
          <cell r="F647">
            <v>886.15</v>
          </cell>
        </row>
        <row r="648">
          <cell r="A648" t="str">
            <v>2 S 04 930 03</v>
          </cell>
          <cell r="B648" t="str">
            <v>Caixa coletora de sarjeta - CCS 03</v>
          </cell>
          <cell r="E648" t="str">
            <v>und</v>
          </cell>
          <cell r="F648">
            <v>862.39</v>
          </cell>
        </row>
        <row r="649">
          <cell r="A649" t="str">
            <v>2 S 04 930 04</v>
          </cell>
          <cell r="B649" t="str">
            <v>Caixa coletora de sarjeta - CCS 04</v>
          </cell>
          <cell r="E649" t="str">
            <v>und</v>
          </cell>
          <cell r="F649">
            <v>837.56</v>
          </cell>
        </row>
        <row r="650">
          <cell r="A650" t="str">
            <v>2 S 04 930 05</v>
          </cell>
          <cell r="B650" t="str">
            <v>Caixa coletora de sarjeta - CCS 05</v>
          </cell>
          <cell r="E650" t="str">
            <v>und</v>
          </cell>
          <cell r="F650">
            <v>1143.0899999999999</v>
          </cell>
        </row>
        <row r="651">
          <cell r="A651" t="str">
            <v>2 S 04 930 06</v>
          </cell>
          <cell r="B651" t="str">
            <v>Caixa coletora de sarjeta - CCS 06</v>
          </cell>
          <cell r="E651" t="str">
            <v>und</v>
          </cell>
          <cell r="F651">
            <v>1118.26</v>
          </cell>
        </row>
        <row r="652">
          <cell r="A652" t="str">
            <v>2 S 04 930 07</v>
          </cell>
          <cell r="B652" t="str">
            <v>Caixa coletora de sarjeta - CCS 07</v>
          </cell>
          <cell r="E652" t="str">
            <v>und</v>
          </cell>
          <cell r="F652">
            <v>1093.43</v>
          </cell>
        </row>
        <row r="653">
          <cell r="A653" t="str">
            <v>2 S 04 930 08</v>
          </cell>
          <cell r="B653" t="str">
            <v>Caixa coletora de sarjeta - CCS 08</v>
          </cell>
          <cell r="E653" t="str">
            <v>und</v>
          </cell>
          <cell r="F653">
            <v>1069.67</v>
          </cell>
        </row>
        <row r="654">
          <cell r="A654" t="str">
            <v>2 S 04 930 09</v>
          </cell>
          <cell r="B654" t="str">
            <v>Caixa coletora de sarjeta - CCS 09</v>
          </cell>
          <cell r="E654" t="str">
            <v>und</v>
          </cell>
          <cell r="F654">
            <v>1375.21</v>
          </cell>
        </row>
        <row r="655">
          <cell r="A655" t="str">
            <v>2 S 04 930 10</v>
          </cell>
          <cell r="B655" t="str">
            <v>Caixa coletora de sarjeta - CCS 10</v>
          </cell>
          <cell r="E655" t="str">
            <v>und</v>
          </cell>
          <cell r="F655">
            <v>1350.38</v>
          </cell>
        </row>
        <row r="656">
          <cell r="A656" t="str">
            <v>2 S 04 930 11</v>
          </cell>
          <cell r="B656" t="str">
            <v>Caixa coletora de sarjeta - CCS 11</v>
          </cell>
          <cell r="E656" t="str">
            <v>und</v>
          </cell>
          <cell r="F656">
            <v>1325.54</v>
          </cell>
        </row>
        <row r="657">
          <cell r="A657" t="str">
            <v>2 S 04 930 12</v>
          </cell>
          <cell r="B657" t="str">
            <v>Caixa coletora de sarjeta - CCS 12</v>
          </cell>
          <cell r="E657" t="str">
            <v>und</v>
          </cell>
          <cell r="F657">
            <v>1300.71</v>
          </cell>
        </row>
        <row r="658">
          <cell r="A658" t="str">
            <v>2 S 04 930 13</v>
          </cell>
          <cell r="B658" t="str">
            <v>Caixa coletora de sarjeta - CCS 13</v>
          </cell>
          <cell r="E658" t="str">
            <v>und</v>
          </cell>
          <cell r="F658">
            <v>1601.92</v>
          </cell>
        </row>
        <row r="659">
          <cell r="A659" t="str">
            <v>2 S 04 930 14</v>
          </cell>
          <cell r="B659" t="str">
            <v>Caixa coletora de sarjeta - CCS14</v>
          </cell>
          <cell r="E659" t="str">
            <v>und</v>
          </cell>
          <cell r="F659">
            <v>1577.09</v>
          </cell>
        </row>
        <row r="660">
          <cell r="A660" t="str">
            <v>2 S 04 930 15</v>
          </cell>
          <cell r="B660" t="str">
            <v>Caixa coletora de sarjeta - CCS 15</v>
          </cell>
          <cell r="E660" t="str">
            <v>und</v>
          </cell>
          <cell r="F660">
            <v>1552.25</v>
          </cell>
        </row>
        <row r="661">
          <cell r="A661" t="str">
            <v>2 S 04 930 16</v>
          </cell>
          <cell r="B661" t="str">
            <v>Caixa coletora de sarjeta - CCS 16</v>
          </cell>
          <cell r="E661" t="str">
            <v>und</v>
          </cell>
          <cell r="F661">
            <v>1527.42</v>
          </cell>
        </row>
        <row r="662">
          <cell r="A662" t="str">
            <v>2 S 04 930 17</v>
          </cell>
          <cell r="B662" t="str">
            <v>Caixa coletora de sarjeta - CCS 17</v>
          </cell>
          <cell r="E662" t="str">
            <v>und</v>
          </cell>
          <cell r="F662">
            <v>1834.04</v>
          </cell>
        </row>
        <row r="663">
          <cell r="A663" t="str">
            <v>2 S 04 930 18</v>
          </cell>
          <cell r="B663" t="str">
            <v>Caixa coletora de sarjeta - CCS 18</v>
          </cell>
          <cell r="E663" t="str">
            <v>und</v>
          </cell>
          <cell r="F663">
            <v>1809.2</v>
          </cell>
        </row>
        <row r="664">
          <cell r="A664" t="str">
            <v>2 S 04 930 19</v>
          </cell>
          <cell r="B664" t="str">
            <v>Caixa coletora de sarjeta - CCS 19</v>
          </cell>
          <cell r="E664" t="str">
            <v>und</v>
          </cell>
          <cell r="F664">
            <v>1784.37</v>
          </cell>
        </row>
        <row r="665">
          <cell r="A665" t="str">
            <v>2 S 04 930 20</v>
          </cell>
          <cell r="B665" t="str">
            <v>Caixa coletora de sarjeta - CCS 20</v>
          </cell>
          <cell r="E665" t="str">
            <v>und</v>
          </cell>
          <cell r="F665">
            <v>1759.53</v>
          </cell>
        </row>
        <row r="666">
          <cell r="A666" t="str">
            <v>2 S 04 931 01</v>
          </cell>
          <cell r="B666" t="str">
            <v>Caixa coletora de talvegue - CCT 01</v>
          </cell>
          <cell r="E666" t="str">
            <v>und</v>
          </cell>
          <cell r="F666">
            <v>926.31</v>
          </cell>
        </row>
        <row r="667">
          <cell r="A667" t="str">
            <v>2 S 04 931 02</v>
          </cell>
          <cell r="B667" t="str">
            <v>Caixa coletora de talvegue - CCT 02</v>
          </cell>
          <cell r="E667" t="str">
            <v>und</v>
          </cell>
          <cell r="F667">
            <v>901.48</v>
          </cell>
        </row>
        <row r="668">
          <cell r="A668" t="str">
            <v>2 S 04 931 03</v>
          </cell>
          <cell r="B668" t="str">
            <v>Caixa coletora de talvegue - CCT 03</v>
          </cell>
          <cell r="E668" t="str">
            <v>und</v>
          </cell>
          <cell r="F668">
            <v>879.02</v>
          </cell>
        </row>
        <row r="669">
          <cell r="A669" t="str">
            <v>2 S 04 931 04</v>
          </cell>
          <cell r="B669" t="str">
            <v>Caixa coletora de talvegue - CCT 04</v>
          </cell>
          <cell r="E669" t="str">
            <v>und</v>
          </cell>
          <cell r="F669">
            <v>851.81</v>
          </cell>
        </row>
        <row r="670">
          <cell r="A670" t="str">
            <v>2 S 04 931 05</v>
          </cell>
          <cell r="B670" t="str">
            <v>Caixa coletora de talvegue - CCT 05</v>
          </cell>
          <cell r="E670" t="str">
            <v>und</v>
          </cell>
          <cell r="F670">
            <v>1157.3499999999999</v>
          </cell>
        </row>
        <row r="671">
          <cell r="A671" t="str">
            <v>2 S 04 931 06</v>
          </cell>
          <cell r="B671" t="str">
            <v>Caixa coletora de talvegue - CCT 06</v>
          </cell>
          <cell r="E671" t="str">
            <v>und</v>
          </cell>
          <cell r="F671">
            <v>1133.5899999999999</v>
          </cell>
        </row>
        <row r="672">
          <cell r="A672" t="str">
            <v>2 S 04 931 07</v>
          </cell>
          <cell r="B672" t="str">
            <v>Caixa coletora de talvegue - CCT 07</v>
          </cell>
          <cell r="E672" t="str">
            <v>und</v>
          </cell>
          <cell r="F672">
            <v>1111.1400000000001</v>
          </cell>
        </row>
        <row r="673">
          <cell r="A673" t="str">
            <v>2 S 04 931 08</v>
          </cell>
          <cell r="B673" t="str">
            <v>Caixa coletora de talvegue - CCT 08</v>
          </cell>
          <cell r="E673" t="str">
            <v>und</v>
          </cell>
          <cell r="F673">
            <v>1182.18</v>
          </cell>
        </row>
        <row r="674">
          <cell r="A674" t="str">
            <v>2 S 04 931 09</v>
          </cell>
          <cell r="B674" t="str">
            <v>Caixa coletora de talvegue - CCT 09</v>
          </cell>
          <cell r="E674" t="str">
            <v>und</v>
          </cell>
          <cell r="F674">
            <v>1389.46</v>
          </cell>
        </row>
        <row r="675">
          <cell r="A675" t="str">
            <v>2 S 04 931 10</v>
          </cell>
          <cell r="B675" t="str">
            <v>Caixa coletora de talvegue - CCT 10</v>
          </cell>
          <cell r="E675" t="str">
            <v>und</v>
          </cell>
          <cell r="F675">
            <v>1365.71</v>
          </cell>
        </row>
        <row r="676">
          <cell r="A676" t="str">
            <v>2 S 04 931 11</v>
          </cell>
          <cell r="B676" t="str">
            <v>Caixa coletora de talvegue - CCT 11</v>
          </cell>
          <cell r="E676" t="str">
            <v>und</v>
          </cell>
          <cell r="F676">
            <v>1343.25</v>
          </cell>
        </row>
        <row r="677">
          <cell r="A677" t="str">
            <v>2 S 04 931 12</v>
          </cell>
          <cell r="B677" t="str">
            <v>Caixa coletora de talvegue - CCT 12</v>
          </cell>
          <cell r="E677" t="str">
            <v>und</v>
          </cell>
          <cell r="F677">
            <v>1316.04</v>
          </cell>
        </row>
        <row r="678">
          <cell r="A678" t="str">
            <v>2 S 04 931 13</v>
          </cell>
          <cell r="B678" t="str">
            <v>Caixa coletora de talvegue - CCT 13</v>
          </cell>
          <cell r="E678" t="str">
            <v>und</v>
          </cell>
          <cell r="F678">
            <v>1616.17</v>
          </cell>
        </row>
        <row r="679">
          <cell r="A679" t="str">
            <v>2 S 04 931 14</v>
          </cell>
          <cell r="B679" t="str">
            <v>Caixa coletora de talvegue - CCT 14</v>
          </cell>
          <cell r="E679" t="str">
            <v>und</v>
          </cell>
          <cell r="F679">
            <v>1591.34</v>
          </cell>
        </row>
        <row r="680">
          <cell r="A680" t="str">
            <v>2 S 04 931 15</v>
          </cell>
          <cell r="B680" t="str">
            <v>Caixa coletora de talvegue - CCT 15</v>
          </cell>
          <cell r="E680" t="str">
            <v>und</v>
          </cell>
          <cell r="F680">
            <v>1569.96</v>
          </cell>
        </row>
        <row r="681">
          <cell r="A681" t="str">
            <v>2 S 04 931 16</v>
          </cell>
          <cell r="B681" t="str">
            <v>Caixa coletora de talvegue - CCT 16</v>
          </cell>
          <cell r="E681" t="str">
            <v>und</v>
          </cell>
          <cell r="F681">
            <v>1542.75</v>
          </cell>
        </row>
        <row r="682">
          <cell r="A682" t="str">
            <v>2 S 04 931 17</v>
          </cell>
          <cell r="B682" t="str">
            <v>Caixa coletora de talvegue - CCT 17</v>
          </cell>
          <cell r="E682" t="str">
            <v>und</v>
          </cell>
          <cell r="F682">
            <v>1848.29</v>
          </cell>
        </row>
        <row r="683">
          <cell r="A683" t="str">
            <v>2 S 04 931 18</v>
          </cell>
          <cell r="B683" t="str">
            <v>Caixa coletora de talvegue - CCT 18</v>
          </cell>
          <cell r="E683" t="str">
            <v>und</v>
          </cell>
          <cell r="F683">
            <v>1823.45</v>
          </cell>
        </row>
        <row r="684">
          <cell r="A684" t="str">
            <v>2 S 04 931 19</v>
          </cell>
          <cell r="B684" t="str">
            <v>Caixa coletora de talvegue - CCT 19</v>
          </cell>
          <cell r="E684" t="str">
            <v>und</v>
          </cell>
          <cell r="F684">
            <v>1802.08</v>
          </cell>
        </row>
        <row r="685">
          <cell r="A685" t="str">
            <v>2 S 04 931 20</v>
          </cell>
          <cell r="B685" t="str">
            <v>Caixa coletora de talvegue - CCT 20</v>
          </cell>
          <cell r="E685" t="str">
            <v>und</v>
          </cell>
          <cell r="F685">
            <v>1774.87</v>
          </cell>
        </row>
        <row r="686">
          <cell r="A686" t="str">
            <v>2 S 04 940 01</v>
          </cell>
          <cell r="B686" t="str">
            <v>Descida d'água tipo rap. - calha concr. - DAR 01</v>
          </cell>
          <cell r="E686" t="str">
            <v>m</v>
          </cell>
          <cell r="F686">
            <v>98.8</v>
          </cell>
        </row>
        <row r="687">
          <cell r="A687" t="str">
            <v>2 S 04 940 02</v>
          </cell>
          <cell r="B687" t="str">
            <v>Descida d'água tipo rap. - canal retang.- DAR 02</v>
          </cell>
          <cell r="E687" t="str">
            <v>m</v>
          </cell>
          <cell r="F687">
            <v>50.34</v>
          </cell>
        </row>
        <row r="688">
          <cell r="A688" t="str">
            <v>2 S 04 940 03</v>
          </cell>
          <cell r="B688" t="str">
            <v>Descida d'água tipo rap. - canal retang.- DAR 03</v>
          </cell>
          <cell r="E688" t="str">
            <v>m</v>
          </cell>
          <cell r="F688">
            <v>73.92</v>
          </cell>
        </row>
        <row r="689">
          <cell r="A689" t="str">
            <v>2 S 04 940 04</v>
          </cell>
          <cell r="B689" t="str">
            <v>Descida d'água tipo rap. - calha metálica - DAR</v>
          </cell>
          <cell r="E689" t="str">
            <v>m</v>
          </cell>
          <cell r="F689">
            <v>131.97999999999999</v>
          </cell>
        </row>
        <row r="690">
          <cell r="A690" t="str">
            <v>2 S 04 941 01</v>
          </cell>
          <cell r="B690" t="str">
            <v>Descida d'água aterros em degraus - DAD 01</v>
          </cell>
          <cell r="E690" t="str">
            <v>m</v>
          </cell>
          <cell r="F690">
            <v>67.7</v>
          </cell>
        </row>
        <row r="691">
          <cell r="A691" t="str">
            <v>2 S 04 941 02</v>
          </cell>
          <cell r="B691" t="str">
            <v>Descida d'água aterros em degraus - arm - DAD</v>
          </cell>
          <cell r="E691" t="str">
            <v>m</v>
          </cell>
          <cell r="F691">
            <v>97.2</v>
          </cell>
        </row>
        <row r="692">
          <cell r="A692" t="str">
            <v>2 S 04 941 03</v>
          </cell>
          <cell r="B692" t="str">
            <v>Descida d'água aterros em degraus - DAD 03</v>
          </cell>
          <cell r="E692" t="str">
            <v>m</v>
          </cell>
          <cell r="F692">
            <v>177.28</v>
          </cell>
        </row>
        <row r="693">
          <cell r="A693" t="str">
            <v>2 S 04 941 04</v>
          </cell>
          <cell r="B693" t="str">
            <v>Descida d'água aterros em degraus - arm - DAD</v>
          </cell>
          <cell r="E693" t="str">
            <v>m</v>
          </cell>
          <cell r="F693">
            <v>226.16</v>
          </cell>
        </row>
        <row r="694">
          <cell r="A694" t="str">
            <v>2 S 04 941 05</v>
          </cell>
          <cell r="B694" t="str">
            <v>Descida d'água aterros em degraus - DAD 05</v>
          </cell>
          <cell r="E694" t="str">
            <v>m</v>
          </cell>
          <cell r="F694">
            <v>214.38</v>
          </cell>
        </row>
        <row r="695">
          <cell r="A695" t="str">
            <v>2 S 04 941 06</v>
          </cell>
          <cell r="B695" t="str">
            <v>Descida d'água aterros em degraus - arm - DAD</v>
          </cell>
          <cell r="E695" t="str">
            <v>m</v>
          </cell>
          <cell r="F695">
            <v>301.01</v>
          </cell>
        </row>
        <row r="696">
          <cell r="A696" t="str">
            <v>2 S 04 941 07</v>
          </cell>
          <cell r="B696" t="str">
            <v>Descida d'água aterros em degraus - DAD 07</v>
          </cell>
          <cell r="E696" t="str">
            <v>m</v>
          </cell>
          <cell r="F696">
            <v>252.6</v>
          </cell>
        </row>
        <row r="697">
          <cell r="A697" t="str">
            <v>2 S 04 941 08</v>
          </cell>
          <cell r="B697" t="str">
            <v>Descida d'água aterros em degraus - arm - DAD</v>
          </cell>
          <cell r="E697" t="str">
            <v>m</v>
          </cell>
          <cell r="F697">
            <v>349.95</v>
          </cell>
        </row>
        <row r="698">
          <cell r="A698" t="str">
            <v>2 S 04 941 09</v>
          </cell>
          <cell r="B698" t="str">
            <v>Descida d'água aterros em degraus - DAD 09</v>
          </cell>
          <cell r="E698" t="str">
            <v>m</v>
          </cell>
          <cell r="F698">
            <v>288.38</v>
          </cell>
        </row>
        <row r="699">
          <cell r="A699" t="str">
            <v>2 S 04 941 10</v>
          </cell>
          <cell r="B699" t="str">
            <v>Descida d'água aterros em degraus - arm - DAD</v>
          </cell>
          <cell r="E699" t="str">
            <v>m</v>
          </cell>
          <cell r="F699">
            <v>398.76</v>
          </cell>
        </row>
        <row r="700">
          <cell r="A700" t="str">
            <v>2 S 04 941 11</v>
          </cell>
          <cell r="B700" t="str">
            <v>Descida d'água aterros em degraus - DAD 11</v>
          </cell>
          <cell r="E700" t="str">
            <v>m</v>
          </cell>
          <cell r="F700">
            <v>379.25</v>
          </cell>
        </row>
        <row r="701">
          <cell r="A701" t="str">
            <v>2 S 04 941 12</v>
          </cell>
          <cell r="B701" t="str">
            <v>Descida d'água aterros em degraus - arm - dad 12</v>
          </cell>
          <cell r="E701" t="str">
            <v>m</v>
          </cell>
          <cell r="F701">
            <v>521.38</v>
          </cell>
        </row>
        <row r="702">
          <cell r="A702" t="str">
            <v>2 S 04 941 13</v>
          </cell>
          <cell r="B702" t="str">
            <v>Descida d'água aterros em degraus - DAD 13</v>
          </cell>
          <cell r="E702" t="str">
            <v>m</v>
          </cell>
          <cell r="F702">
            <v>356.33</v>
          </cell>
        </row>
        <row r="703">
          <cell r="A703" t="str">
            <v>2 S 04 941 14</v>
          </cell>
          <cell r="B703" t="str">
            <v>Descida d'água aterros em degraus - arm - DAD 14</v>
          </cell>
          <cell r="E703" t="str">
            <v>m</v>
          </cell>
          <cell r="F703">
            <v>489.91</v>
          </cell>
        </row>
        <row r="704">
          <cell r="A704" t="str">
            <v>2 S 04 941 15</v>
          </cell>
          <cell r="B704" t="str">
            <v>Descida d'água aterros em degraus - DAD 15</v>
          </cell>
          <cell r="E704" t="str">
            <v>m</v>
          </cell>
          <cell r="F704">
            <v>407.72</v>
          </cell>
        </row>
        <row r="705">
          <cell r="A705" t="str">
            <v>2 S 04 941 16</v>
          </cell>
          <cell r="B705" t="str">
            <v>Descida d'água aterros em degraus - arm - DAD 16</v>
          </cell>
          <cell r="E705" t="str">
            <v>m</v>
          </cell>
          <cell r="F705">
            <v>559.28</v>
          </cell>
        </row>
        <row r="706">
          <cell r="A706" t="str">
            <v>2 S 04 941 17</v>
          </cell>
          <cell r="B706" t="str">
            <v>Descida d'água aterros em degraus - DAD 17</v>
          </cell>
          <cell r="E706" t="str">
            <v>m</v>
          </cell>
          <cell r="F706">
            <v>521.67999999999995</v>
          </cell>
        </row>
        <row r="707">
          <cell r="A707" t="str">
            <v>2 S 04 941 18</v>
          </cell>
          <cell r="B707" t="str">
            <v>Descida d'água aterros em degraus - arm - DAD 18</v>
          </cell>
          <cell r="E707" t="str">
            <v>m</v>
          </cell>
          <cell r="F707">
            <v>710.29</v>
          </cell>
        </row>
        <row r="708">
          <cell r="A708" t="str">
            <v>2 S 04 941 31</v>
          </cell>
          <cell r="B708" t="str">
            <v>Descida d'água cortes em degraus - DCD 01</v>
          </cell>
          <cell r="E708" t="str">
            <v>m</v>
          </cell>
          <cell r="F708">
            <v>68.489999999999995</v>
          </cell>
        </row>
        <row r="709">
          <cell r="A709" t="str">
            <v>2 S 04 941 32</v>
          </cell>
          <cell r="B709" t="str">
            <v>Descida d'água cortes em degraus - arm - DCD 02</v>
          </cell>
          <cell r="E709" t="str">
            <v>m</v>
          </cell>
          <cell r="F709">
            <v>98.09</v>
          </cell>
        </row>
        <row r="710">
          <cell r="A710" t="str">
            <v>2 S 04 941 33</v>
          </cell>
          <cell r="B710" t="str">
            <v>Descida d'água cortes em degraus - DCD 03</v>
          </cell>
          <cell r="E710" t="str">
            <v>m</v>
          </cell>
          <cell r="F710">
            <v>107.74</v>
          </cell>
        </row>
        <row r="711">
          <cell r="A711" t="str">
            <v>2 S 04 941 34</v>
          </cell>
          <cell r="B711" t="str">
            <v>Descida d'água cortes em degraus - arm - DCD 04</v>
          </cell>
          <cell r="E711" t="str">
            <v>m</v>
          </cell>
          <cell r="F711">
            <v>154.69</v>
          </cell>
        </row>
        <row r="712">
          <cell r="A712" t="str">
            <v>2 S 04 942 01</v>
          </cell>
          <cell r="B712" t="str">
            <v>Entrada d'água - EDA 01</v>
          </cell>
          <cell r="E712" t="str">
            <v>und</v>
          </cell>
          <cell r="F712">
            <v>28.55</v>
          </cell>
        </row>
        <row r="713">
          <cell r="A713" t="str">
            <v>2 S 04 942 02</v>
          </cell>
          <cell r="B713" t="str">
            <v>Entrada d'água - EDA 02</v>
          </cell>
          <cell r="E713" t="str">
            <v>und</v>
          </cell>
          <cell r="F713">
            <v>34.96</v>
          </cell>
        </row>
        <row r="714">
          <cell r="A714" t="str">
            <v>2 S 04 950 01</v>
          </cell>
          <cell r="B714" t="str">
            <v>Dissipador de energia - DES 01</v>
          </cell>
          <cell r="E714" t="str">
            <v>und</v>
          </cell>
          <cell r="F714">
            <v>124.94</v>
          </cell>
        </row>
        <row r="715">
          <cell r="A715" t="str">
            <v>2 S 04 950 02</v>
          </cell>
          <cell r="B715" t="str">
            <v>Dissipador de energia - DES 02</v>
          </cell>
          <cell r="E715" t="str">
            <v>und</v>
          </cell>
          <cell r="F715">
            <v>148.59</v>
          </cell>
        </row>
        <row r="716">
          <cell r="A716" t="str">
            <v>2 S 04 950 03</v>
          </cell>
          <cell r="B716" t="str">
            <v>Dissipador de energia - DES 03</v>
          </cell>
          <cell r="E716" t="str">
            <v>und</v>
          </cell>
          <cell r="F716">
            <v>177.12</v>
          </cell>
        </row>
        <row r="717">
          <cell r="A717" t="str">
            <v>2 S 04 950 04</v>
          </cell>
          <cell r="B717" t="str">
            <v>Dissipador de energia - DES04</v>
          </cell>
          <cell r="E717" t="str">
            <v>und</v>
          </cell>
          <cell r="F717">
            <v>216.44</v>
          </cell>
        </row>
        <row r="718">
          <cell r="A718" t="str">
            <v>2 S 04 950 21</v>
          </cell>
          <cell r="B718" t="str">
            <v>Dissipador de energia - DEB 01</v>
          </cell>
          <cell r="E718" t="str">
            <v>und</v>
          </cell>
          <cell r="F718">
            <v>152.07</v>
          </cell>
        </row>
        <row r="719">
          <cell r="A719" t="str">
            <v>2 S 04 950 22</v>
          </cell>
          <cell r="B719" t="str">
            <v>Dissipador de energia - DEB 02</v>
          </cell>
          <cell r="E719" t="str">
            <v>und</v>
          </cell>
          <cell r="F719">
            <v>498.54</v>
          </cell>
        </row>
        <row r="720">
          <cell r="A720" t="str">
            <v>2 S 04 950 23</v>
          </cell>
          <cell r="B720" t="str">
            <v>Dissipador de energia - DEB 03</v>
          </cell>
          <cell r="E720" t="str">
            <v>und</v>
          </cell>
          <cell r="F720">
            <v>798.34</v>
          </cell>
        </row>
        <row r="721">
          <cell r="A721" t="str">
            <v>2 S 04 950 24</v>
          </cell>
          <cell r="B721" t="str">
            <v>Dissipador de energia - DEB 04</v>
          </cell>
          <cell r="E721" t="str">
            <v>und</v>
          </cell>
          <cell r="F721">
            <v>1172.0999999999999</v>
          </cell>
        </row>
        <row r="722">
          <cell r="A722" t="str">
            <v>2 S 04 950 25</v>
          </cell>
          <cell r="B722" t="str">
            <v>Dissipador de energia - DEB 05</v>
          </cell>
          <cell r="E722" t="str">
            <v>und</v>
          </cell>
          <cell r="F722">
            <v>1590.25</v>
          </cell>
        </row>
        <row r="723">
          <cell r="A723" t="str">
            <v>2 S 04 950 26</v>
          </cell>
          <cell r="B723" t="str">
            <v>Dissipador de energia - DEB 06</v>
          </cell>
          <cell r="E723" t="str">
            <v>und</v>
          </cell>
          <cell r="F723">
            <v>2611.79</v>
          </cell>
        </row>
        <row r="724">
          <cell r="A724" t="str">
            <v>2 S 04 950 27</v>
          </cell>
          <cell r="B724" t="str">
            <v>Dissipador de energia - DEB 07</v>
          </cell>
          <cell r="E724" t="str">
            <v>und</v>
          </cell>
          <cell r="F724">
            <v>1660.19</v>
          </cell>
        </row>
        <row r="725">
          <cell r="A725" t="str">
            <v>2 S 04 950 28</v>
          </cell>
          <cell r="B725" t="str">
            <v>Dissipador de energia - DEB 08</v>
          </cell>
          <cell r="E725" t="str">
            <v>und</v>
          </cell>
          <cell r="F725">
            <v>2257.5500000000002</v>
          </cell>
        </row>
        <row r="726">
          <cell r="A726" t="str">
            <v>2 S 04 950 29</v>
          </cell>
          <cell r="B726" t="str">
            <v>Dissipador de energia - DEB 09</v>
          </cell>
          <cell r="E726" t="str">
            <v>und</v>
          </cell>
          <cell r="F726">
            <v>3589.18</v>
          </cell>
        </row>
        <row r="727">
          <cell r="A727" t="str">
            <v>2 S 04 950 30</v>
          </cell>
          <cell r="B727" t="str">
            <v>Dissipador de energia - DEB 10</v>
          </cell>
          <cell r="E727" t="str">
            <v>und</v>
          </cell>
          <cell r="F727">
            <v>2149.31</v>
          </cell>
        </row>
        <row r="728">
          <cell r="A728" t="str">
            <v>2 S 04 950 31</v>
          </cell>
          <cell r="B728" t="str">
            <v>Dissipador de energia - DEB 11</v>
          </cell>
          <cell r="E728" t="str">
            <v>und</v>
          </cell>
          <cell r="F728">
            <v>2924.69</v>
          </cell>
        </row>
        <row r="729">
          <cell r="A729" t="str">
            <v>2 S 04 950 32</v>
          </cell>
          <cell r="B729" t="str">
            <v>Dissipador de energia - DEB 12</v>
          </cell>
          <cell r="E729" t="str">
            <v>und</v>
          </cell>
          <cell r="F729">
            <v>4566.1099999999997</v>
          </cell>
        </row>
        <row r="730">
          <cell r="A730" t="str">
            <v>2 S 04 950 51</v>
          </cell>
          <cell r="B730" t="str">
            <v>Dissipador de energia - DED 01</v>
          </cell>
          <cell r="E730" t="str">
            <v>und</v>
          </cell>
          <cell r="F730">
            <v>169.25</v>
          </cell>
        </row>
        <row r="731">
          <cell r="A731" t="str">
            <v>2 S 04 960 01</v>
          </cell>
          <cell r="B731" t="str">
            <v>Boca de lobo simples grelha concr. - BLS 01</v>
          </cell>
          <cell r="E731" t="str">
            <v>und</v>
          </cell>
          <cell r="F731">
            <v>313.18</v>
          </cell>
        </row>
        <row r="732">
          <cell r="A732" t="str">
            <v>2 S 04 960 02</v>
          </cell>
          <cell r="B732" t="str">
            <v>Boca de lobo simples grelha concr. - BLS 02</v>
          </cell>
          <cell r="E732" t="str">
            <v>und</v>
          </cell>
          <cell r="F732">
            <v>389.8</v>
          </cell>
        </row>
        <row r="733">
          <cell r="A733" t="str">
            <v>2 S 04 960 03</v>
          </cell>
          <cell r="B733" t="str">
            <v>Boca de lobo simples grelha concr. - BLS 03</v>
          </cell>
          <cell r="E733" t="str">
            <v>und</v>
          </cell>
          <cell r="F733">
            <v>466.53</v>
          </cell>
        </row>
        <row r="734">
          <cell r="A734" t="str">
            <v>2 S 04 960 04</v>
          </cell>
          <cell r="B734" t="str">
            <v>Boca de lobo simples grelha concr. - BLS 04</v>
          </cell>
          <cell r="E734" t="str">
            <v>und</v>
          </cell>
          <cell r="F734">
            <v>529.41</v>
          </cell>
        </row>
        <row r="735">
          <cell r="A735" t="str">
            <v>2 S 04 960 05</v>
          </cell>
          <cell r="B735" t="str">
            <v>Boca de lobo simples grelha concr. - BLS 05</v>
          </cell>
          <cell r="E735" t="str">
            <v>und</v>
          </cell>
          <cell r="F735">
            <v>616.46</v>
          </cell>
        </row>
        <row r="736">
          <cell r="A736" t="str">
            <v>2 S 04 960 06</v>
          </cell>
          <cell r="B736" t="str">
            <v>Boca de lobo simples grelha concr. - BLS 06</v>
          </cell>
          <cell r="E736" t="str">
            <v>und</v>
          </cell>
          <cell r="F736">
            <v>693.08</v>
          </cell>
        </row>
        <row r="737">
          <cell r="A737" t="str">
            <v>2 S 04 960 07</v>
          </cell>
          <cell r="B737" t="str">
            <v>Boca de lobo simples grelha concr. - BLS 07</v>
          </cell>
          <cell r="E737" t="str">
            <v>und</v>
          </cell>
          <cell r="F737">
            <v>769.81</v>
          </cell>
        </row>
        <row r="738">
          <cell r="A738" t="str">
            <v>2 S 04 961 01</v>
          </cell>
          <cell r="B738" t="str">
            <v>Boca de lobo dupla com grelha de concreto - BLD 01</v>
          </cell>
          <cell r="E738" t="str">
            <v>und</v>
          </cell>
          <cell r="F738">
            <v>603.79999999999995</v>
          </cell>
        </row>
        <row r="739">
          <cell r="A739" t="str">
            <v>2 S 04 961 02</v>
          </cell>
          <cell r="B739" t="str">
            <v>Boca de lobo dupla com grelha de concreto - BLD 02</v>
          </cell>
          <cell r="E739" t="str">
            <v>und</v>
          </cell>
          <cell r="F739">
            <v>729.55</v>
          </cell>
        </row>
        <row r="740">
          <cell r="A740" t="str">
            <v>2 S 04 961 03</v>
          </cell>
          <cell r="B740" t="str">
            <v>Boca de lobo dupla com grelha de concreto - BLD 03</v>
          </cell>
          <cell r="E740" t="str">
            <v>und</v>
          </cell>
          <cell r="F740">
            <v>858.72</v>
          </cell>
        </row>
        <row r="741">
          <cell r="A741" t="str">
            <v>2 S 04 961 04</v>
          </cell>
          <cell r="B741" t="str">
            <v>Boca de lobo dupla com grelha de concreto - BLD 04</v>
          </cell>
          <cell r="E741" t="str">
            <v>und</v>
          </cell>
          <cell r="F741">
            <v>984.47</v>
          </cell>
        </row>
        <row r="742">
          <cell r="A742" t="str">
            <v>2 S 04 961 05</v>
          </cell>
          <cell r="B742" t="str">
            <v>Boca de lobo dupla com grelha de concreto - BLD 05</v>
          </cell>
          <cell r="E742" t="str">
            <v>und</v>
          </cell>
          <cell r="F742">
            <v>1110.22</v>
          </cell>
        </row>
        <row r="743">
          <cell r="A743" t="str">
            <v>2 S 04 961 06</v>
          </cell>
          <cell r="B743" t="str">
            <v>Boca de lobo dupla com grelha de concreto - BLD 06</v>
          </cell>
          <cell r="E743" t="str">
            <v>und</v>
          </cell>
          <cell r="F743">
            <v>1239.4000000000001</v>
          </cell>
        </row>
        <row r="744">
          <cell r="A744" t="str">
            <v>2 S 04 961 07</v>
          </cell>
          <cell r="B744" t="str">
            <v>Boca de lobo dupla com grelha de concreto - BLD 07</v>
          </cell>
          <cell r="E744" t="str">
            <v>und</v>
          </cell>
          <cell r="F744">
            <v>1365.15</v>
          </cell>
        </row>
        <row r="745">
          <cell r="A745" t="str">
            <v>2 S 04 962 01</v>
          </cell>
          <cell r="B745" t="str">
            <v>Caixa de ligação e passagem - CLP 01</v>
          </cell>
          <cell r="E745" t="str">
            <v>und</v>
          </cell>
          <cell r="F745">
            <v>610.66</v>
          </cell>
        </row>
        <row r="746">
          <cell r="A746" t="str">
            <v>2 S 04 962 02</v>
          </cell>
          <cell r="B746" t="str">
            <v>Caixa de ligação e passagem - CLP 02</v>
          </cell>
          <cell r="E746" t="str">
            <v>und</v>
          </cell>
          <cell r="F746">
            <v>591.71</v>
          </cell>
        </row>
        <row r="747">
          <cell r="A747" t="str">
            <v>2 S 04 962 03</v>
          </cell>
          <cell r="B747" t="str">
            <v>Caixa de ligação e passagem - CLP 03</v>
          </cell>
          <cell r="E747" t="str">
            <v>und</v>
          </cell>
          <cell r="F747">
            <v>833.32</v>
          </cell>
        </row>
        <row r="748">
          <cell r="A748" t="str">
            <v>2 S 04 962 04</v>
          </cell>
          <cell r="B748" t="str">
            <v>Caixa de ligação e passagem - CLP 04</v>
          </cell>
          <cell r="E748" t="str">
            <v>und</v>
          </cell>
          <cell r="F748">
            <v>1060.18</v>
          </cell>
        </row>
        <row r="749">
          <cell r="A749" t="str">
            <v>2 S 04 962 05</v>
          </cell>
          <cell r="B749" t="str">
            <v>Caixa de ligação e passagem - CLP 05</v>
          </cell>
          <cell r="E749" t="str">
            <v>und</v>
          </cell>
          <cell r="F749">
            <v>1247.31</v>
          </cell>
        </row>
        <row r="750">
          <cell r="A750" t="str">
            <v>2 S 04 962 06</v>
          </cell>
          <cell r="B750" t="str">
            <v>Caixa de ligação e passagem - CLP 06</v>
          </cell>
          <cell r="E750" t="str">
            <v>und</v>
          </cell>
          <cell r="F750">
            <v>1554.04</v>
          </cell>
        </row>
        <row r="751">
          <cell r="A751" t="str">
            <v>2 S 04 962 07</v>
          </cell>
          <cell r="B751" t="str">
            <v>Caixa de ligação e passagem - CLP 07</v>
          </cell>
          <cell r="E751" t="str">
            <v>und</v>
          </cell>
          <cell r="F751">
            <v>726.46</v>
          </cell>
        </row>
        <row r="752">
          <cell r="A752" t="str">
            <v>2 S 04 962 08</v>
          </cell>
          <cell r="B752" t="str">
            <v>Caixa de ligação e passagem - CLP 08</v>
          </cell>
          <cell r="E752" t="str">
            <v>und</v>
          </cell>
          <cell r="F752">
            <v>704.35</v>
          </cell>
        </row>
        <row r="753">
          <cell r="A753" t="str">
            <v>2 S 04 962 09</v>
          </cell>
          <cell r="B753" t="str">
            <v>Caixa de ligação e passagem - CLP 09</v>
          </cell>
          <cell r="E753" t="str">
            <v>und</v>
          </cell>
          <cell r="F753">
            <v>971.12</v>
          </cell>
        </row>
        <row r="754">
          <cell r="A754" t="str">
            <v>2 S 04 962 10</v>
          </cell>
          <cell r="B754" t="str">
            <v>Caixa de ligação e passagem - CLP 10</v>
          </cell>
          <cell r="E754" t="str">
            <v>und</v>
          </cell>
          <cell r="F754">
            <v>1206.74</v>
          </cell>
        </row>
        <row r="755">
          <cell r="A755" t="str">
            <v>2 S 04 962 11</v>
          </cell>
          <cell r="B755" t="str">
            <v>Caixa de ligação e passagem - CLP 11</v>
          </cell>
          <cell r="E755" t="str">
            <v>und</v>
          </cell>
          <cell r="F755">
            <v>1405.78</v>
          </cell>
        </row>
        <row r="756">
          <cell r="A756" t="str">
            <v>2 S 04 962 12</v>
          </cell>
          <cell r="B756" t="str">
            <v>Caixa de ligação e passagem - CLP 12</v>
          </cell>
          <cell r="E756" t="str">
            <v>und</v>
          </cell>
          <cell r="F756">
            <v>1709.41</v>
          </cell>
        </row>
        <row r="757">
          <cell r="A757" t="str">
            <v>2 S 04 962 13</v>
          </cell>
          <cell r="B757" t="str">
            <v>Caixa de ligação e passagem - CLP 13</v>
          </cell>
          <cell r="E757" t="str">
            <v>und</v>
          </cell>
          <cell r="F757">
            <v>845.41</v>
          </cell>
        </row>
        <row r="758">
          <cell r="A758" t="str">
            <v>2 S 04 962 14</v>
          </cell>
          <cell r="B758" t="str">
            <v>Caixa de ligação e passagem - CLP 14</v>
          </cell>
          <cell r="E758" t="str">
            <v>und</v>
          </cell>
          <cell r="F758">
            <v>826.46</v>
          </cell>
        </row>
        <row r="759">
          <cell r="A759" t="str">
            <v>2 S 04 962 15</v>
          </cell>
          <cell r="B759" t="str">
            <v>Caixa de ligação e passagem - CLP 15</v>
          </cell>
          <cell r="E759" t="str">
            <v>und</v>
          </cell>
          <cell r="F759">
            <v>1118.3900000000001</v>
          </cell>
        </row>
        <row r="760">
          <cell r="A760" t="str">
            <v>2 S 04 962 16</v>
          </cell>
          <cell r="B760" t="str">
            <v>Caixa de ligação e passagem - CLP 16</v>
          </cell>
          <cell r="E760" t="str">
            <v>und</v>
          </cell>
          <cell r="F760">
            <v>1369.08</v>
          </cell>
        </row>
        <row r="761">
          <cell r="A761" t="str">
            <v>2 S 04 962 17</v>
          </cell>
          <cell r="B761" t="str">
            <v>Caixa de ligação e passagem - CLP 17</v>
          </cell>
          <cell r="E761" t="str">
            <v>und</v>
          </cell>
          <cell r="F761">
            <v>1576.88</v>
          </cell>
        </row>
        <row r="762">
          <cell r="A762" t="str">
            <v>2 S 04 962 18</v>
          </cell>
          <cell r="B762" t="str">
            <v>Caixa de ligação e passagem - CLP 18</v>
          </cell>
          <cell r="E762" t="str">
            <v>und</v>
          </cell>
          <cell r="F762">
            <v>1899.96</v>
          </cell>
        </row>
        <row r="763">
          <cell r="A763" t="str">
            <v>2 S 04 963 01</v>
          </cell>
          <cell r="B763" t="str">
            <v>Poço de visita - PVI 01</v>
          </cell>
          <cell r="E763" t="str">
            <v>und</v>
          </cell>
          <cell r="F763">
            <v>817.12</v>
          </cell>
        </row>
        <row r="764">
          <cell r="A764" t="str">
            <v>2 S 04 963 02</v>
          </cell>
          <cell r="B764" t="str">
            <v>Poço de visita - PVI 02</v>
          </cell>
          <cell r="E764" t="str">
            <v>und</v>
          </cell>
          <cell r="F764">
            <v>792.86</v>
          </cell>
        </row>
        <row r="765">
          <cell r="A765" t="str">
            <v>2 S 04 963 03</v>
          </cell>
          <cell r="B765" t="str">
            <v>Poço de visita - PVI 03</v>
          </cell>
          <cell r="E765" t="str">
            <v>und</v>
          </cell>
          <cell r="F765">
            <v>944.03</v>
          </cell>
        </row>
        <row r="766">
          <cell r="A766" t="str">
            <v>2 S 04 963 04</v>
          </cell>
          <cell r="B766" t="str">
            <v>Poço de visita - PVI 04</v>
          </cell>
          <cell r="E766" t="str">
            <v>und</v>
          </cell>
          <cell r="F766">
            <v>1133.06</v>
          </cell>
        </row>
        <row r="767">
          <cell r="A767" t="str">
            <v>2 S 04 963 05</v>
          </cell>
          <cell r="B767" t="str">
            <v>Poço de visita - PVI 05</v>
          </cell>
          <cell r="E767" t="str">
            <v>und</v>
          </cell>
          <cell r="F767">
            <v>1324.59</v>
          </cell>
        </row>
        <row r="768">
          <cell r="A768" t="str">
            <v>2 S 04 963 06</v>
          </cell>
          <cell r="B768" t="str">
            <v>Poço de visita - PVI 06</v>
          </cell>
          <cell r="E768" t="str">
            <v>und</v>
          </cell>
          <cell r="F768">
            <v>1625.81</v>
          </cell>
        </row>
        <row r="769">
          <cell r="A769" t="str">
            <v>2 S 04 963 07</v>
          </cell>
          <cell r="B769" t="str">
            <v>Poço de visita - PVI 07</v>
          </cell>
          <cell r="E769" t="str">
            <v>und</v>
          </cell>
          <cell r="F769">
            <v>940.74</v>
          </cell>
        </row>
        <row r="770">
          <cell r="A770" t="str">
            <v>2 S 04 963 08</v>
          </cell>
          <cell r="B770" t="str">
            <v>Poço de visita - PVI 08</v>
          </cell>
          <cell r="E770" t="str">
            <v>und</v>
          </cell>
          <cell r="F770">
            <v>921.79</v>
          </cell>
        </row>
        <row r="771">
          <cell r="A771" t="str">
            <v>2 S 04 963 09</v>
          </cell>
          <cell r="B771" t="str">
            <v>Poço de visita - PVI 09</v>
          </cell>
          <cell r="E771" t="str">
            <v>und</v>
          </cell>
          <cell r="F771">
            <v>1086.21</v>
          </cell>
        </row>
        <row r="772">
          <cell r="A772" t="str">
            <v>2 S 04 963 10</v>
          </cell>
          <cell r="B772" t="str">
            <v>Poço de visita - PVI 10</v>
          </cell>
          <cell r="E772" t="str">
            <v>und</v>
          </cell>
          <cell r="F772">
            <v>1258.0999999999999</v>
          </cell>
        </row>
        <row r="773">
          <cell r="A773" t="str">
            <v>2 S 04 963 11</v>
          </cell>
          <cell r="B773" t="str">
            <v>Poço de visita - PVI 11</v>
          </cell>
          <cell r="E773" t="str">
            <v>und</v>
          </cell>
          <cell r="F773">
            <v>1483.06</v>
          </cell>
        </row>
        <row r="774">
          <cell r="A774" t="str">
            <v>2 S 04 963 12</v>
          </cell>
          <cell r="B774" t="str">
            <v>Poço de visita - PVI 12</v>
          </cell>
          <cell r="E774" t="str">
            <v>und</v>
          </cell>
          <cell r="F774">
            <v>1800.58</v>
          </cell>
        </row>
        <row r="775">
          <cell r="A775" t="str">
            <v>2 S 04 963 13</v>
          </cell>
          <cell r="B775" t="str">
            <v>Poço de visita - PVI 13</v>
          </cell>
          <cell r="E775" t="str">
            <v>und</v>
          </cell>
          <cell r="F775">
            <v>1117.4100000000001</v>
          </cell>
        </row>
        <row r="776">
          <cell r="A776" t="str">
            <v>2 S 04 963 14</v>
          </cell>
          <cell r="B776" t="str">
            <v>Poço de visita - PVI 14</v>
          </cell>
          <cell r="E776" t="str">
            <v>und</v>
          </cell>
          <cell r="F776">
            <v>1060.2</v>
          </cell>
        </row>
        <row r="777">
          <cell r="A777" t="str">
            <v>2 S 04 963 15</v>
          </cell>
          <cell r="B777" t="str">
            <v>Poço de visita - PVI 15</v>
          </cell>
          <cell r="E777" t="str">
            <v>und</v>
          </cell>
          <cell r="F777">
            <v>1241.01</v>
          </cell>
        </row>
        <row r="778">
          <cell r="A778" t="str">
            <v>2 S 04 963 16</v>
          </cell>
          <cell r="B778" t="str">
            <v>Poço de visita - PVI 16</v>
          </cell>
          <cell r="E778" t="str">
            <v>und</v>
          </cell>
          <cell r="F778">
            <v>1445.11</v>
          </cell>
        </row>
        <row r="779">
          <cell r="A779" t="str">
            <v>2 S 04 963 17</v>
          </cell>
          <cell r="B779" t="str">
            <v>Poço de visita - PVI 17</v>
          </cell>
          <cell r="E779" t="str">
            <v>und</v>
          </cell>
          <cell r="F779">
            <v>1654.16</v>
          </cell>
        </row>
        <row r="780">
          <cell r="A780" t="str">
            <v>2 S 04 963 18</v>
          </cell>
          <cell r="B780" t="str">
            <v>Poço de visita - PVI 18</v>
          </cell>
          <cell r="E780" t="str">
            <v>und</v>
          </cell>
          <cell r="F780">
            <v>1987.98</v>
          </cell>
        </row>
        <row r="781">
          <cell r="A781" t="str">
            <v>2 S 04 963 31</v>
          </cell>
          <cell r="B781" t="str">
            <v>Chaminé dos poços de visita - CPV 01</v>
          </cell>
          <cell r="E781" t="str">
            <v>und</v>
          </cell>
          <cell r="F781">
            <v>562.11</v>
          </cell>
        </row>
        <row r="782">
          <cell r="A782" t="str">
            <v>2 S 04 963 32</v>
          </cell>
          <cell r="B782" t="str">
            <v>Chaminé dos poços de visita - CPV 02</v>
          </cell>
          <cell r="E782" t="str">
            <v>und</v>
          </cell>
          <cell r="F782">
            <v>645.38</v>
          </cell>
        </row>
        <row r="783">
          <cell r="A783" t="str">
            <v>2 S 04 963 33</v>
          </cell>
          <cell r="B783" t="str">
            <v>Chaminé dos poços de visita - CPV 03</v>
          </cell>
          <cell r="E783" t="str">
            <v>und</v>
          </cell>
          <cell r="F783">
            <v>724.79</v>
          </cell>
        </row>
        <row r="784">
          <cell r="A784" t="str">
            <v>2 S 04 963 34</v>
          </cell>
          <cell r="B784" t="str">
            <v>Chaminé dos poços de visita - CPV 04</v>
          </cell>
          <cell r="E784" t="str">
            <v>und</v>
          </cell>
          <cell r="F784">
            <v>808.65</v>
          </cell>
        </row>
        <row r="785">
          <cell r="A785" t="str">
            <v>2 S 04 963 35</v>
          </cell>
          <cell r="B785" t="str">
            <v>Chaminé dos poços de visita - CPV 05</v>
          </cell>
          <cell r="E785" t="str">
            <v>und</v>
          </cell>
          <cell r="F785">
            <v>888.46</v>
          </cell>
        </row>
        <row r="786">
          <cell r="A786" t="str">
            <v>2 S 04 963 36</v>
          </cell>
          <cell r="B786" t="str">
            <v>Chaminé dos poços de visita - CPV 06</v>
          </cell>
          <cell r="E786" t="str">
            <v>und</v>
          </cell>
          <cell r="F786">
            <v>971.33</v>
          </cell>
        </row>
        <row r="787">
          <cell r="A787" t="str">
            <v>2 S 04 963 37</v>
          </cell>
          <cell r="B787" t="str">
            <v>Chaminé dos poços de visita - CPV 07</v>
          </cell>
          <cell r="E787" t="str">
            <v>und</v>
          </cell>
          <cell r="F787">
            <v>1051.33</v>
          </cell>
        </row>
        <row r="788">
          <cell r="A788" t="str">
            <v>2 S 04 964 01</v>
          </cell>
          <cell r="B788" t="str">
            <v>Tubulação de drenagem urbana - D=0,40 m s/ berço</v>
          </cell>
          <cell r="E788" t="str">
            <v>m</v>
          </cell>
          <cell r="F788">
            <v>68.849999999999994</v>
          </cell>
        </row>
        <row r="789">
          <cell r="A789" t="str">
            <v>2 S 04 964 02</v>
          </cell>
          <cell r="B789" t="str">
            <v>Tubulação de drenagem urbana - D=0,60 m s/ berço</v>
          </cell>
          <cell r="E789" t="str">
            <v>m</v>
          </cell>
          <cell r="F789">
            <v>160.61000000000001</v>
          </cell>
        </row>
        <row r="790">
          <cell r="A790" t="str">
            <v>2 S 04 964 03</v>
          </cell>
          <cell r="B790" t="str">
            <v>Tubulação de drenagem urbana - D=0,80 m s/ berço</v>
          </cell>
          <cell r="E790" t="str">
            <v>m</v>
          </cell>
          <cell r="F790">
            <v>226.37</v>
          </cell>
        </row>
        <row r="791">
          <cell r="A791" t="str">
            <v>2 S 04 964 04</v>
          </cell>
          <cell r="B791" t="str">
            <v>Tubulação de drenagem urbana - D=1,00 m s/ berço</v>
          </cell>
          <cell r="E791" t="str">
            <v>m</v>
          </cell>
          <cell r="F791">
            <v>326.72000000000003</v>
          </cell>
        </row>
        <row r="792">
          <cell r="A792" t="str">
            <v>2 S 04 964 05</v>
          </cell>
          <cell r="B792" t="str">
            <v>Tubulação de drenagem urbana - D=1,20 m s/ berço</v>
          </cell>
          <cell r="E792" t="str">
            <v>m</v>
          </cell>
          <cell r="F792">
            <v>441.13</v>
          </cell>
        </row>
        <row r="793">
          <cell r="A793" t="str">
            <v>2 S 04 964 06</v>
          </cell>
          <cell r="B793" t="str">
            <v>Tubulação de drenagem urbana - D=1,50 m s/ berço</v>
          </cell>
          <cell r="E793" t="str">
            <v>m</v>
          </cell>
          <cell r="F793">
            <v>661.36</v>
          </cell>
        </row>
        <row r="794">
          <cell r="A794" t="str">
            <v>2 S 04 990 01</v>
          </cell>
          <cell r="B794" t="str">
            <v>Transposição de segmento de sarjetas - TSS 01</v>
          </cell>
          <cell r="E794" t="str">
            <v>m</v>
          </cell>
          <cell r="F794">
            <v>101.81</v>
          </cell>
        </row>
        <row r="795">
          <cell r="A795" t="str">
            <v>2 S 04 990 02</v>
          </cell>
          <cell r="B795" t="str">
            <v>Transposição de segmento de sarjetas - TSS 02</v>
          </cell>
          <cell r="E795" t="str">
            <v>m</v>
          </cell>
          <cell r="F795">
            <v>123.46</v>
          </cell>
        </row>
        <row r="796">
          <cell r="A796" t="str">
            <v>2 S 04 990 03</v>
          </cell>
          <cell r="B796" t="str">
            <v>Transposição de segmento de sarjetas - TSS 03</v>
          </cell>
          <cell r="E796" t="str">
            <v>m</v>
          </cell>
          <cell r="F796">
            <v>181.44</v>
          </cell>
        </row>
        <row r="797">
          <cell r="A797" t="str">
            <v>2 S 04 990 04</v>
          </cell>
          <cell r="B797" t="str">
            <v>Transposição de segmento de sarjetas - TSS 04</v>
          </cell>
          <cell r="E797" t="str">
            <v>m</v>
          </cell>
          <cell r="F797">
            <v>157.61000000000001</v>
          </cell>
        </row>
        <row r="798">
          <cell r="A798" t="str">
            <v>2 S 04 990 05</v>
          </cell>
          <cell r="B798" t="str">
            <v>Transposição de segmento de sarjetas - TSS 05</v>
          </cell>
          <cell r="E798" t="str">
            <v>m</v>
          </cell>
          <cell r="F798">
            <v>141.74</v>
          </cell>
        </row>
        <row r="799">
          <cell r="A799" t="str">
            <v>2 S 04 990 06</v>
          </cell>
          <cell r="B799" t="str">
            <v>Transposição de segmento de sarjetas - TSS 06</v>
          </cell>
          <cell r="E799" t="str">
            <v>m</v>
          </cell>
          <cell r="F799">
            <v>133.72999999999999</v>
          </cell>
        </row>
        <row r="800">
          <cell r="A800" t="str">
            <v>2 S 04 991 01</v>
          </cell>
          <cell r="B800" t="str">
            <v>Tampa concr. p/caixa colet. (4 nervuras) - TCC 01</v>
          </cell>
          <cell r="E800" t="str">
            <v>und</v>
          </cell>
          <cell r="F800">
            <v>91.29</v>
          </cell>
        </row>
        <row r="801">
          <cell r="A801" t="str">
            <v>2 S 04 991 02</v>
          </cell>
          <cell r="B801" t="str">
            <v>Tampa de ferro p/ caixa coletora - TCC 02</v>
          </cell>
          <cell r="E801" t="str">
            <v>und</v>
          </cell>
          <cell r="F801">
            <v>194.39</v>
          </cell>
        </row>
        <row r="802">
          <cell r="A802" t="str">
            <v>2 S 04 999 03</v>
          </cell>
          <cell r="B802" t="str">
            <v>Escoramento de bueiros celulares</v>
          </cell>
          <cell r="E802" t="str">
            <v>m3</v>
          </cell>
          <cell r="F802">
            <v>30.27</v>
          </cell>
        </row>
        <row r="803">
          <cell r="A803" t="str">
            <v>2 S 04 999 06</v>
          </cell>
          <cell r="B803" t="str">
            <v>Solo local / selo de argila apiloado</v>
          </cell>
          <cell r="E803" t="str">
            <v>m3</v>
          </cell>
          <cell r="F803">
            <v>10.119999999999999</v>
          </cell>
        </row>
        <row r="804">
          <cell r="A804" t="str">
            <v>2 S 04 999 07</v>
          </cell>
          <cell r="B804" t="str">
            <v>Lastro de brita</v>
          </cell>
          <cell r="E804" t="str">
            <v>m3</v>
          </cell>
          <cell r="F804">
            <v>32.03</v>
          </cell>
        </row>
        <row r="805">
          <cell r="A805" t="str">
            <v>2 S 05 000 06</v>
          </cell>
          <cell r="B805" t="str">
            <v>Calha metálica semi-circular D=0,40 m</v>
          </cell>
          <cell r="E805" t="str">
            <v>m</v>
          </cell>
          <cell r="F805">
            <v>125.07</v>
          </cell>
        </row>
        <row r="806">
          <cell r="A806" t="str">
            <v>2 S 05 000 09</v>
          </cell>
          <cell r="B806" t="str">
            <v>Dentes para bueiros simples D=0,60 m</v>
          </cell>
          <cell r="E806" t="str">
            <v>und</v>
          </cell>
          <cell r="F806">
            <v>35.590000000000003</v>
          </cell>
        </row>
        <row r="807">
          <cell r="A807" t="str">
            <v>2 S 05 000 10</v>
          </cell>
          <cell r="B807" t="str">
            <v>Dentes para bueiros simples D=0,80 m</v>
          </cell>
          <cell r="E807" t="str">
            <v>und</v>
          </cell>
          <cell r="F807">
            <v>44.28</v>
          </cell>
        </row>
        <row r="808">
          <cell r="A808" t="str">
            <v>2 S 05 000 11</v>
          </cell>
          <cell r="B808" t="str">
            <v>Dentes para bueiros simples D=1,00 m</v>
          </cell>
          <cell r="E808" t="str">
            <v>und</v>
          </cell>
          <cell r="F808">
            <v>52.64</v>
          </cell>
        </row>
        <row r="809">
          <cell r="A809" t="str">
            <v>2 S 05 000 12</v>
          </cell>
          <cell r="B809" t="str">
            <v>Dentes para bueiros simples D=1,20 m</v>
          </cell>
          <cell r="E809" t="str">
            <v>und</v>
          </cell>
          <cell r="F809">
            <v>59.73</v>
          </cell>
        </row>
        <row r="810">
          <cell r="A810" t="str">
            <v>2 S 05 000 13</v>
          </cell>
          <cell r="B810" t="str">
            <v>Dentes para bueiros simples D=1,50 m</v>
          </cell>
          <cell r="E810" t="str">
            <v>und</v>
          </cell>
          <cell r="F810">
            <v>75.87</v>
          </cell>
        </row>
        <row r="811">
          <cell r="A811" t="str">
            <v>2 S 05 000 14</v>
          </cell>
          <cell r="B811" t="str">
            <v>Dentes para bueiros duplos D=1,00 m</v>
          </cell>
          <cell r="E811" t="str">
            <v>und</v>
          </cell>
          <cell r="F811">
            <v>105.47</v>
          </cell>
        </row>
        <row r="812">
          <cell r="A812" t="str">
            <v>2 S 05 000 15</v>
          </cell>
          <cell r="B812" t="str">
            <v>Dentes para bueiros duplos D=1,20 m</v>
          </cell>
          <cell r="E812" t="str">
            <v>und</v>
          </cell>
          <cell r="F812">
            <v>119.28</v>
          </cell>
        </row>
        <row r="813">
          <cell r="A813" t="str">
            <v>2 S 05 000 16</v>
          </cell>
          <cell r="B813" t="str">
            <v>Dentes para bueiros duplos D=1,50 m</v>
          </cell>
          <cell r="E813" t="str">
            <v>und</v>
          </cell>
          <cell r="F813">
            <v>147.33000000000001</v>
          </cell>
        </row>
        <row r="814">
          <cell r="A814" t="str">
            <v>2 S 05 000 17</v>
          </cell>
          <cell r="B814" t="str">
            <v>Dentes para bueiros triplos D=1,00 m</v>
          </cell>
          <cell r="E814" t="str">
            <v>und</v>
          </cell>
          <cell r="F814">
            <v>154.47999999999999</v>
          </cell>
        </row>
        <row r="815">
          <cell r="A815" t="str">
            <v>2 S 05 000 18</v>
          </cell>
          <cell r="B815" t="str">
            <v>Dentes para bueiros triplos D=1,20</v>
          </cell>
          <cell r="E815" t="str">
            <v>und</v>
          </cell>
          <cell r="F815">
            <v>179.01</v>
          </cell>
        </row>
        <row r="816">
          <cell r="A816" t="str">
            <v>2 S 05 000 19</v>
          </cell>
          <cell r="B816" t="str">
            <v>Dentes para bueiros triplos D=1,50 m</v>
          </cell>
          <cell r="E816" t="str">
            <v>und</v>
          </cell>
          <cell r="F816">
            <v>218.2</v>
          </cell>
        </row>
        <row r="817">
          <cell r="A817" t="str">
            <v>2 S 05 100 00</v>
          </cell>
          <cell r="B817" t="str">
            <v>Enleivamento</v>
          </cell>
          <cell r="E817" t="str">
            <v>m2</v>
          </cell>
          <cell r="F817">
            <v>3.92</v>
          </cell>
        </row>
        <row r="818">
          <cell r="A818" t="str">
            <v>2 S 05 102 00</v>
          </cell>
          <cell r="B818" t="str">
            <v>Hidrossemeadura</v>
          </cell>
          <cell r="E818" t="str">
            <v>m2</v>
          </cell>
          <cell r="F818">
            <v>0.86</v>
          </cell>
        </row>
        <row r="819">
          <cell r="A819" t="str">
            <v>2 S 05 300 01</v>
          </cell>
          <cell r="B819" t="str">
            <v>Alvenaria de pedra arrumada</v>
          </cell>
          <cell r="E819" t="str">
            <v>m3</v>
          </cell>
          <cell r="F819">
            <v>56.22</v>
          </cell>
        </row>
        <row r="820">
          <cell r="A820" t="str">
            <v>2 S 05 300 02</v>
          </cell>
          <cell r="B820" t="str">
            <v>Enrocamento de pedra jogada</v>
          </cell>
          <cell r="E820" t="str">
            <v>m3</v>
          </cell>
          <cell r="F820">
            <v>32.03</v>
          </cell>
        </row>
        <row r="821">
          <cell r="A821" t="str">
            <v>2 S 05 301 00</v>
          </cell>
          <cell r="B821" t="str">
            <v>Alvenaria de pedra argamassada</v>
          </cell>
          <cell r="E821" t="str">
            <v>m3</v>
          </cell>
          <cell r="F821">
            <v>139.43</v>
          </cell>
        </row>
        <row r="822">
          <cell r="A822" t="str">
            <v>2 S 05 301 01</v>
          </cell>
          <cell r="B822" t="str">
            <v>Alvenaria tijolos de 20 cm de espessura</v>
          </cell>
          <cell r="E822" t="str">
            <v>m2</v>
          </cell>
          <cell r="F822">
            <v>33.17</v>
          </cell>
        </row>
        <row r="823">
          <cell r="A823" t="str">
            <v>2 S 05 302 01</v>
          </cell>
          <cell r="B823" t="str">
            <v>Muro gabião tipo caixa</v>
          </cell>
          <cell r="E823" t="str">
            <v>m3</v>
          </cell>
          <cell r="F823">
            <v>138.34</v>
          </cell>
        </row>
        <row r="824">
          <cell r="A824" t="str">
            <v>2 S 05 303 01</v>
          </cell>
          <cell r="B824" t="str">
            <v>Terra armada - ECE - greide 0,0&lt;h&lt;6,00m</v>
          </cell>
          <cell r="E824" t="str">
            <v>m2</v>
          </cell>
          <cell r="F824">
            <v>196.56</v>
          </cell>
        </row>
        <row r="825">
          <cell r="A825" t="str">
            <v>2 S 05 303 02</v>
          </cell>
          <cell r="B825" t="str">
            <v>Terra armada - ECE - greide 6,0&lt;h&lt;9,00m</v>
          </cell>
          <cell r="E825" t="str">
            <v>m2</v>
          </cell>
          <cell r="F825">
            <v>220.52</v>
          </cell>
        </row>
        <row r="826">
          <cell r="A826" t="str">
            <v>2 S 05 303 03</v>
          </cell>
          <cell r="B826" t="str">
            <v>Terra armada - ECE - greide 9,0&lt;h&lt;12,00m</v>
          </cell>
          <cell r="E826" t="str">
            <v>m2</v>
          </cell>
          <cell r="F826">
            <v>244.38</v>
          </cell>
        </row>
        <row r="827">
          <cell r="A827" t="str">
            <v>2 S 05 303 04</v>
          </cell>
          <cell r="B827" t="str">
            <v>Terra armada - ECE - pé de talude 0,0&lt;h&lt;6,00m</v>
          </cell>
          <cell r="E827" t="str">
            <v>m2</v>
          </cell>
          <cell r="F827">
            <v>231.72</v>
          </cell>
        </row>
        <row r="828">
          <cell r="A828" t="str">
            <v>2 S 05 303 05</v>
          </cell>
          <cell r="B828" t="str">
            <v>Terra armada - ECE - pé de talude 6,0&lt;h&lt;9,00m</v>
          </cell>
          <cell r="E828" t="str">
            <v>m2</v>
          </cell>
          <cell r="F828">
            <v>260.49</v>
          </cell>
        </row>
        <row r="829">
          <cell r="A829" t="str">
            <v>2 S 05 303 06</v>
          </cell>
          <cell r="B829" t="str">
            <v>Terra armada - ECE - pé de talude 9,0&lt;h&lt;12,00m</v>
          </cell>
          <cell r="E829" t="str">
            <v>m2</v>
          </cell>
          <cell r="F829">
            <v>287.66000000000003</v>
          </cell>
        </row>
        <row r="830">
          <cell r="A830" t="str">
            <v>2 S 05 303 07</v>
          </cell>
          <cell r="B830" t="str">
            <v>Terra armada - ECE - encontro portante 0,0&lt;h&lt;6,00m</v>
          </cell>
          <cell r="E830" t="str">
            <v>m2</v>
          </cell>
          <cell r="F830">
            <v>421.92</v>
          </cell>
        </row>
        <row r="831">
          <cell r="A831" t="str">
            <v>2 S 05 303 08</v>
          </cell>
          <cell r="B831" t="str">
            <v>Terra armada - ECE - encontro portante 6,0&lt;h&lt;9,00m</v>
          </cell>
          <cell r="E831" t="str">
            <v>m2</v>
          </cell>
          <cell r="F831">
            <v>562.24</v>
          </cell>
        </row>
        <row r="832">
          <cell r="A832" t="str">
            <v>2 S 05 303 09</v>
          </cell>
          <cell r="B832" t="str">
            <v>Escamas de concreto armado para terra armada</v>
          </cell>
          <cell r="E832" t="str">
            <v>m3</v>
          </cell>
          <cell r="F832">
            <v>535.33000000000004</v>
          </cell>
        </row>
        <row r="833">
          <cell r="A833" t="str">
            <v>2 S 05 303 10</v>
          </cell>
          <cell r="B833" t="str">
            <v>Concr. soleira e arremates de maciço terra armada</v>
          </cell>
          <cell r="E833" t="str">
            <v>m3</v>
          </cell>
          <cell r="F833">
            <v>254.14</v>
          </cell>
        </row>
        <row r="834">
          <cell r="A834" t="str">
            <v>2 S 05 303 11</v>
          </cell>
          <cell r="B834" t="str">
            <v>Montagem de maciço terra armada</v>
          </cell>
          <cell r="E834" t="str">
            <v>m2</v>
          </cell>
          <cell r="F834">
            <v>63.72</v>
          </cell>
        </row>
        <row r="835">
          <cell r="A835" t="str">
            <v>2 S 05 340 01</v>
          </cell>
          <cell r="B835" t="str">
            <v>Execução cortina atirantada conc.armado fck=15 MPa</v>
          </cell>
          <cell r="E835" t="str">
            <v>m2</v>
          </cell>
          <cell r="F835">
            <v>882.36</v>
          </cell>
        </row>
        <row r="836">
          <cell r="A836" t="str">
            <v>2 S 05 900 01</v>
          </cell>
          <cell r="B836" t="str">
            <v>Tirante protendido p/ cort. aço st 85/105 D= 32mm</v>
          </cell>
          <cell r="E836" t="str">
            <v>m</v>
          </cell>
          <cell r="F836">
            <v>86.05</v>
          </cell>
        </row>
        <row r="837">
          <cell r="A837" t="str">
            <v>2 S 06 210 01</v>
          </cell>
          <cell r="B837" t="str">
            <v>Pórtico metálico</v>
          </cell>
          <cell r="E837" t="str">
            <v>und</v>
          </cell>
          <cell r="F837">
            <v>40044.01</v>
          </cell>
        </row>
        <row r="838">
          <cell r="A838" t="str">
            <v>2 S 06 400 01</v>
          </cell>
          <cell r="B838" t="str">
            <v>Cerca arame farp. c/ mourão concr. seção quadrada</v>
          </cell>
          <cell r="E838" t="str">
            <v>m</v>
          </cell>
          <cell r="F838">
            <v>15.13</v>
          </cell>
        </row>
        <row r="839">
          <cell r="A839" t="str">
            <v>2 S 06 400 02</v>
          </cell>
          <cell r="B839" t="str">
            <v>Cerca arame farp. c/ mourão concr. seção triang.</v>
          </cell>
          <cell r="E839" t="str">
            <v>m</v>
          </cell>
          <cell r="F839">
            <v>11.7</v>
          </cell>
        </row>
        <row r="840">
          <cell r="A840" t="str">
            <v>2 S 06 410 00</v>
          </cell>
          <cell r="B840" t="str">
            <v>Cercas de arame farpado com suportes de madeira</v>
          </cell>
          <cell r="E840" t="str">
            <v>m</v>
          </cell>
          <cell r="F840">
            <v>7.83</v>
          </cell>
        </row>
        <row r="841">
          <cell r="A841" t="str">
            <v>2 S 09 001 05</v>
          </cell>
          <cell r="B841" t="str">
            <v>Transporte local em rodov. não pav. (const.)</v>
          </cell>
          <cell r="E841" t="str">
            <v>tkm</v>
          </cell>
          <cell r="F841">
            <v>0.47</v>
          </cell>
        </row>
        <row r="842">
          <cell r="A842" t="str">
            <v>2 S 09 001 40</v>
          </cell>
          <cell r="B842" t="str">
            <v>Transporte local c/ carroceria em rodovia não pav.</v>
          </cell>
          <cell r="E842" t="str">
            <v>tkm</v>
          </cell>
          <cell r="F842">
            <v>0.53</v>
          </cell>
        </row>
        <row r="843">
          <cell r="A843" t="str">
            <v>2 S 09 001 90</v>
          </cell>
          <cell r="B843" t="str">
            <v>Transporte comercial c/ carr. rodov. não pav.</v>
          </cell>
          <cell r="E843" t="str">
            <v>tkm</v>
          </cell>
          <cell r="F843">
            <v>0.36</v>
          </cell>
        </row>
        <row r="844">
          <cell r="A844" t="str">
            <v>2 S 09 002 05</v>
          </cell>
          <cell r="B844" t="str">
            <v>Transporte local em rodov. pavim. (const.)</v>
          </cell>
          <cell r="E844" t="str">
            <v>tkm</v>
          </cell>
          <cell r="F844">
            <v>0.36</v>
          </cell>
        </row>
        <row r="845">
          <cell r="A845" t="str">
            <v>2 S 09 002 40</v>
          </cell>
          <cell r="B845" t="str">
            <v>Transporte local c/ carroceria em rodov. pavim.</v>
          </cell>
          <cell r="E845" t="str">
            <v>tkm</v>
          </cell>
          <cell r="F845">
            <v>0.4</v>
          </cell>
        </row>
        <row r="846">
          <cell r="A846" t="str">
            <v>2 S 09 002 90</v>
          </cell>
          <cell r="B846" t="str">
            <v>Transporte comerc. c/ carr. rodov. pavim.</v>
          </cell>
          <cell r="E846" t="str">
            <v>tkm</v>
          </cell>
          <cell r="F846">
            <v>0.24</v>
          </cell>
        </row>
        <row r="847">
          <cell r="B847" t="str">
            <v>Conservação</v>
          </cell>
        </row>
        <row r="848">
          <cell r="A848" t="str">
            <v>3 S 01 200 00</v>
          </cell>
          <cell r="B848" t="str">
            <v>Escavação e carga mat. jazida (consv)</v>
          </cell>
          <cell r="E848" t="str">
            <v>m3</v>
          </cell>
          <cell r="F848">
            <v>6.81</v>
          </cell>
        </row>
        <row r="849">
          <cell r="A849" t="str">
            <v>3 S 01 401 00</v>
          </cell>
          <cell r="B849" t="str">
            <v>Recomposição de revestimento primário</v>
          </cell>
          <cell r="E849" t="str">
            <v>m3</v>
          </cell>
          <cell r="F849">
            <v>10.57</v>
          </cell>
        </row>
        <row r="850">
          <cell r="A850" t="str">
            <v>3 S 01 930 00</v>
          </cell>
          <cell r="B850" t="str">
            <v>Regularização mecânica da faixa de domínio</v>
          </cell>
          <cell r="E850" t="str">
            <v>m2</v>
          </cell>
          <cell r="F850">
            <v>0.15</v>
          </cell>
        </row>
        <row r="851">
          <cell r="A851" t="str">
            <v>3 S 02 200 00</v>
          </cell>
          <cell r="B851" t="str">
            <v>Solo p/ base de remendo profundo</v>
          </cell>
          <cell r="E851" t="str">
            <v>m3</v>
          </cell>
          <cell r="F851">
            <v>7.84</v>
          </cell>
        </row>
        <row r="852">
          <cell r="A852" t="str">
            <v>3 S 02 200 01</v>
          </cell>
          <cell r="B852" t="str">
            <v>Recomposição de camada granular do pavimento</v>
          </cell>
          <cell r="E852" t="str">
            <v>m3</v>
          </cell>
          <cell r="F852">
            <v>12.57</v>
          </cell>
        </row>
        <row r="853">
          <cell r="A853" t="str">
            <v>3 S 02 220 00</v>
          </cell>
          <cell r="B853" t="str">
            <v>Solo brita p/ base de rem. profundo</v>
          </cell>
          <cell r="E853" t="str">
            <v>m3</v>
          </cell>
          <cell r="F853">
            <v>19.899999999999999</v>
          </cell>
        </row>
        <row r="854">
          <cell r="A854" t="str">
            <v>3 S 02 230 00</v>
          </cell>
          <cell r="B854" t="str">
            <v>Brita para base de remendo profundo</v>
          </cell>
          <cell r="E854" t="str">
            <v>m3</v>
          </cell>
          <cell r="F854">
            <v>45.27</v>
          </cell>
        </row>
        <row r="855">
          <cell r="A855" t="str">
            <v>3 S 02 241 00</v>
          </cell>
          <cell r="B855" t="str">
            <v>Solo melhorado c/ cimento p/ base rem. profundo</v>
          </cell>
          <cell r="E855" t="str">
            <v>m3</v>
          </cell>
          <cell r="F855">
            <v>39.04</v>
          </cell>
        </row>
        <row r="856">
          <cell r="A856" t="str">
            <v>3 S 02 300 00</v>
          </cell>
          <cell r="B856" t="str">
            <v>Imprimação</v>
          </cell>
          <cell r="E856" t="str">
            <v>m2</v>
          </cell>
          <cell r="F856">
            <v>0.14000000000000001</v>
          </cell>
        </row>
        <row r="857">
          <cell r="A857" t="str">
            <v>3 S 02 400 00</v>
          </cell>
          <cell r="B857" t="str">
            <v>Pintura de ligação</v>
          </cell>
          <cell r="E857" t="str">
            <v>m2</v>
          </cell>
          <cell r="F857">
            <v>0.1</v>
          </cell>
        </row>
        <row r="858">
          <cell r="A858" t="str">
            <v>3 S 02 500 00</v>
          </cell>
          <cell r="B858" t="str">
            <v>Capa selante com pedrisco</v>
          </cell>
          <cell r="E858" t="str">
            <v>m2</v>
          </cell>
          <cell r="F858">
            <v>0.41</v>
          </cell>
        </row>
        <row r="859">
          <cell r="A859" t="str">
            <v>3 S 02 500 01</v>
          </cell>
          <cell r="B859" t="str">
            <v>Capa selante com areia</v>
          </cell>
          <cell r="E859" t="str">
            <v>m2</v>
          </cell>
          <cell r="F859">
            <v>0.21</v>
          </cell>
        </row>
        <row r="860">
          <cell r="A860" t="str">
            <v>3 S 02 500 02</v>
          </cell>
          <cell r="B860" t="str">
            <v>Tratamento superficial simples com CAP</v>
          </cell>
          <cell r="E860" t="str">
            <v>m2</v>
          </cell>
          <cell r="F860">
            <v>0.56999999999999995</v>
          </cell>
        </row>
        <row r="861">
          <cell r="A861" t="str">
            <v>3 S 02 500 03</v>
          </cell>
          <cell r="B861" t="str">
            <v>Tratamento superficial simples com emulsão</v>
          </cell>
          <cell r="E861" t="str">
            <v>m2</v>
          </cell>
          <cell r="F861">
            <v>0.54</v>
          </cell>
        </row>
        <row r="862">
          <cell r="A862" t="str">
            <v>3 S 02 500 04</v>
          </cell>
          <cell r="B862" t="str">
            <v>Tratamento superficial simples c/ banho diluído</v>
          </cell>
          <cell r="E862" t="str">
            <v>m2</v>
          </cell>
          <cell r="F862">
            <v>0.61</v>
          </cell>
        </row>
        <row r="863">
          <cell r="A863" t="str">
            <v>3 S 02 501 00</v>
          </cell>
          <cell r="B863" t="str">
            <v>Tratamento superficial duplo c/ CAP</v>
          </cell>
          <cell r="E863" t="str">
            <v>m2</v>
          </cell>
          <cell r="F863">
            <v>1.72</v>
          </cell>
        </row>
        <row r="864">
          <cell r="A864" t="str">
            <v>3 S 02 501 01</v>
          </cell>
          <cell r="B864" t="str">
            <v>Tratamento superficial duplo com emulsão</v>
          </cell>
          <cell r="E864" t="str">
            <v>m2</v>
          </cell>
          <cell r="F864">
            <v>1.7</v>
          </cell>
        </row>
        <row r="865">
          <cell r="A865" t="str">
            <v>3 S 02 501 02</v>
          </cell>
          <cell r="B865" t="str">
            <v>Tratamento superficial duplo com banho diluído</v>
          </cell>
          <cell r="E865" t="str">
            <v>m2</v>
          </cell>
          <cell r="F865">
            <v>1.86</v>
          </cell>
        </row>
        <row r="866">
          <cell r="A866" t="str">
            <v>3 S 02 502 00</v>
          </cell>
          <cell r="B866" t="str">
            <v>Tratamento superficial triplo com c.a.p.</v>
          </cell>
          <cell r="E866" t="str">
            <v>m2</v>
          </cell>
          <cell r="F866">
            <v>2.44</v>
          </cell>
        </row>
        <row r="867">
          <cell r="A867" t="str">
            <v>3 S 02 502 01</v>
          </cell>
          <cell r="B867" t="str">
            <v>Tratamento superficial triplo com emulsão</v>
          </cell>
          <cell r="E867" t="str">
            <v>m2</v>
          </cell>
          <cell r="F867">
            <v>2.4700000000000002</v>
          </cell>
        </row>
        <row r="868">
          <cell r="A868" t="str">
            <v>3 S 02 502 02</v>
          </cell>
          <cell r="B868" t="str">
            <v>Tratamento superficial triplo com banho diluído</v>
          </cell>
          <cell r="E868" t="str">
            <v>m2</v>
          </cell>
          <cell r="F868">
            <v>2.64</v>
          </cell>
        </row>
        <row r="869">
          <cell r="A869" t="str">
            <v>3 S 02 510 00</v>
          </cell>
          <cell r="B869" t="str">
            <v>Lama asfáltica fina (granulometrias I e II )</v>
          </cell>
          <cell r="E869" t="str">
            <v>m2</v>
          </cell>
          <cell r="F869">
            <v>0.59</v>
          </cell>
        </row>
        <row r="870">
          <cell r="A870" t="str">
            <v>3 S 02 510 01</v>
          </cell>
          <cell r="B870" t="str">
            <v>Lama asfáltica grossa (granulometrias III e IV)</v>
          </cell>
          <cell r="E870" t="str">
            <v>m2</v>
          </cell>
          <cell r="F870">
            <v>1.07</v>
          </cell>
        </row>
        <row r="871">
          <cell r="A871" t="str">
            <v>3 S 02 520 00</v>
          </cell>
          <cell r="B871" t="str">
            <v>Mistura areia-asfalto em betoneira</v>
          </cell>
          <cell r="E871" t="str">
            <v>m3</v>
          </cell>
          <cell r="F871">
            <v>29.78</v>
          </cell>
        </row>
        <row r="872">
          <cell r="A872" t="str">
            <v>3 S 02 520 01</v>
          </cell>
          <cell r="B872" t="str">
            <v>Mistura areia-asfalto usinada a frio</v>
          </cell>
          <cell r="E872" t="str">
            <v>m3</v>
          </cell>
          <cell r="F872">
            <v>19.96</v>
          </cell>
        </row>
        <row r="873">
          <cell r="A873" t="str">
            <v>3 S 02 520 02</v>
          </cell>
          <cell r="B873" t="str">
            <v>Rec.do rev. com areia asfalto a frio</v>
          </cell>
          <cell r="E873" t="str">
            <v>m3</v>
          </cell>
          <cell r="F873">
            <v>23.8</v>
          </cell>
        </row>
        <row r="874">
          <cell r="A874" t="str">
            <v>3 S 02 521 00</v>
          </cell>
          <cell r="B874" t="str">
            <v>Mistura areia-asfalto usinada a quente</v>
          </cell>
          <cell r="E874" t="str">
            <v>m3</v>
          </cell>
          <cell r="F874">
            <v>65.11</v>
          </cell>
        </row>
        <row r="875">
          <cell r="A875" t="str">
            <v>3 S 02 521 01</v>
          </cell>
          <cell r="B875" t="str">
            <v>Rec. do rev. com areia asfalto a quente</v>
          </cell>
          <cell r="E875" t="str">
            <v>m3</v>
          </cell>
          <cell r="F875">
            <v>16.22</v>
          </cell>
        </row>
        <row r="876">
          <cell r="A876" t="str">
            <v>3 S 02 530 00</v>
          </cell>
          <cell r="B876" t="str">
            <v>Mistura betuminosa em betoneira</v>
          </cell>
          <cell r="E876" t="str">
            <v>m3</v>
          </cell>
          <cell r="F876">
            <v>43.5</v>
          </cell>
        </row>
        <row r="877">
          <cell r="A877" t="str">
            <v>3 S 02 530 01</v>
          </cell>
          <cell r="B877" t="str">
            <v>Mistura betuminosa usinada a frio</v>
          </cell>
          <cell r="E877" t="str">
            <v>m3</v>
          </cell>
          <cell r="F877">
            <v>42.13</v>
          </cell>
        </row>
        <row r="878">
          <cell r="A878" t="str">
            <v>3 S 02 530 02</v>
          </cell>
          <cell r="B878" t="str">
            <v>Rec.do rev. com mistura betuminosa a frio</v>
          </cell>
          <cell r="E878" t="str">
            <v>m3</v>
          </cell>
          <cell r="F878">
            <v>26.99</v>
          </cell>
        </row>
        <row r="879">
          <cell r="A879" t="str">
            <v>3 S 02 540 00</v>
          </cell>
          <cell r="B879" t="str">
            <v>Mistura betuminosa usinada a quente</v>
          </cell>
          <cell r="E879" t="str">
            <v>m3</v>
          </cell>
          <cell r="F879">
            <v>84.21</v>
          </cell>
        </row>
        <row r="880">
          <cell r="A880" t="str">
            <v>3 S 02 540 01</v>
          </cell>
          <cell r="B880" t="str">
            <v>Rec.do rev.com mistura betuminosa a quente</v>
          </cell>
          <cell r="E880" t="str">
            <v>m3</v>
          </cell>
          <cell r="F880">
            <v>18.84</v>
          </cell>
        </row>
        <row r="881">
          <cell r="A881" t="str">
            <v>3 S 02 601 00</v>
          </cell>
          <cell r="B881" t="str">
            <v>Recomposição de placa de concreto</v>
          </cell>
          <cell r="E881" t="str">
            <v>m3</v>
          </cell>
          <cell r="F881">
            <v>243.59</v>
          </cell>
        </row>
        <row r="882">
          <cell r="A882" t="str">
            <v>3 S 02 900 00</v>
          </cell>
          <cell r="B882" t="str">
            <v>Remoção mecanizada de revestimento betuminoso</v>
          </cell>
          <cell r="E882" t="str">
            <v>m3</v>
          </cell>
          <cell r="F882">
            <v>6.65</v>
          </cell>
        </row>
        <row r="883">
          <cell r="A883" t="str">
            <v>3 S 02 901 00</v>
          </cell>
          <cell r="B883" t="str">
            <v>Remoção manual de revestimento betuminoso</v>
          </cell>
          <cell r="E883" t="str">
            <v>m3</v>
          </cell>
          <cell r="F883">
            <v>110.91</v>
          </cell>
        </row>
        <row r="884">
          <cell r="A884" t="str">
            <v>3 S 02 902 00</v>
          </cell>
          <cell r="B884" t="str">
            <v>Remoção mecanizada da camada granular do pavimento</v>
          </cell>
          <cell r="E884" t="str">
            <v>m3</v>
          </cell>
          <cell r="F884">
            <v>4.24</v>
          </cell>
        </row>
        <row r="885">
          <cell r="A885" t="str">
            <v>3 S 02 903 00</v>
          </cell>
          <cell r="B885" t="str">
            <v>Remoção manual da camada granular do pavimento</v>
          </cell>
          <cell r="E885" t="str">
            <v>m3</v>
          </cell>
          <cell r="F885">
            <v>58.52</v>
          </cell>
        </row>
        <row r="886">
          <cell r="A886" t="str">
            <v>3 S 02 999 00</v>
          </cell>
          <cell r="B886" t="str">
            <v>Peneiramento</v>
          </cell>
          <cell r="E886" t="str">
            <v>m3</v>
          </cell>
          <cell r="F886">
            <v>6.98</v>
          </cell>
        </row>
        <row r="887">
          <cell r="A887" t="str">
            <v>3 S 03 310 00</v>
          </cell>
          <cell r="B887" t="str">
            <v>Concreto ciclópico</v>
          </cell>
          <cell r="E887" t="str">
            <v>m3</v>
          </cell>
          <cell r="F887">
            <v>187.34</v>
          </cell>
        </row>
        <row r="888">
          <cell r="A888" t="str">
            <v>3 S 03 329 00</v>
          </cell>
          <cell r="B888" t="str">
            <v>Concreto de cimento (confecção e lançamento)</v>
          </cell>
          <cell r="E888" t="str">
            <v>m3</v>
          </cell>
          <cell r="F888">
            <v>234.67</v>
          </cell>
        </row>
        <row r="889">
          <cell r="A889" t="str">
            <v>3 S 03 329 01</v>
          </cell>
          <cell r="B889" t="str">
            <v>Concreto de cimento(confecção manual e lançamento)</v>
          </cell>
          <cell r="E889" t="str">
            <v>m3</v>
          </cell>
          <cell r="F889">
            <v>274.27</v>
          </cell>
        </row>
        <row r="890">
          <cell r="A890" t="str">
            <v>3 S 03 340 02</v>
          </cell>
          <cell r="B890" t="str">
            <v>Argamassa cimento areia 1-6</v>
          </cell>
          <cell r="E890" t="str">
            <v>m3</v>
          </cell>
          <cell r="F890">
            <v>200.78</v>
          </cell>
        </row>
        <row r="891">
          <cell r="A891" t="str">
            <v>3 S 03 340 03</v>
          </cell>
          <cell r="B891" t="str">
            <v>Argamassa cimento solo 1:10</v>
          </cell>
          <cell r="E891" t="str">
            <v>m3</v>
          </cell>
          <cell r="F891">
            <v>127.58</v>
          </cell>
        </row>
        <row r="892">
          <cell r="A892" t="str">
            <v>3 S 03 353 00</v>
          </cell>
          <cell r="B892" t="str">
            <v>Dobragem e colocação de armadura</v>
          </cell>
          <cell r="E892" t="str">
            <v>kg</v>
          </cell>
          <cell r="F892">
            <v>4.55</v>
          </cell>
        </row>
        <row r="893">
          <cell r="A893" t="str">
            <v>3 S 03 370 00</v>
          </cell>
          <cell r="B893" t="str">
            <v>Forma comum de madeira</v>
          </cell>
          <cell r="E893" t="str">
            <v>m2</v>
          </cell>
          <cell r="F893">
            <v>30.84</v>
          </cell>
        </row>
        <row r="894">
          <cell r="A894" t="str">
            <v>3 S 03 940 01</v>
          </cell>
          <cell r="B894" t="str">
            <v>Reaterro e compactação p/ bueiro</v>
          </cell>
          <cell r="E894" t="str">
            <v>m3</v>
          </cell>
          <cell r="F894">
            <v>16.04</v>
          </cell>
        </row>
        <row r="895">
          <cell r="A895" t="str">
            <v>3 S 03 940 02</v>
          </cell>
          <cell r="B895" t="str">
            <v>Reaterro apiloado</v>
          </cell>
          <cell r="E895" t="str">
            <v>m3</v>
          </cell>
          <cell r="F895">
            <v>10.5</v>
          </cell>
        </row>
        <row r="896">
          <cell r="A896" t="str">
            <v>3 S 03 950 00</v>
          </cell>
          <cell r="B896" t="str">
            <v>Limpeza de ponte</v>
          </cell>
          <cell r="E896" t="str">
            <v>m</v>
          </cell>
          <cell r="F896">
            <v>2.5299999999999998</v>
          </cell>
        </row>
        <row r="897">
          <cell r="A897" t="str">
            <v>3 S 04 000 00</v>
          </cell>
          <cell r="B897" t="str">
            <v>Escavação manual em material de 1a categoria</v>
          </cell>
          <cell r="E897" t="str">
            <v>m3</v>
          </cell>
          <cell r="F897">
            <v>18.95</v>
          </cell>
        </row>
        <row r="898">
          <cell r="A898" t="str">
            <v>3 S 04 000 01</v>
          </cell>
          <cell r="B898" t="str">
            <v>Escavação manual em material de 2a categoria</v>
          </cell>
          <cell r="E898" t="str">
            <v>m3</v>
          </cell>
          <cell r="F898">
            <v>25.27</v>
          </cell>
        </row>
        <row r="899">
          <cell r="A899" t="str">
            <v>3 S 04 001 00</v>
          </cell>
          <cell r="B899" t="str">
            <v>Escavação mecaniz. de vala em mater. de 1a cat.</v>
          </cell>
          <cell r="E899" t="str">
            <v>m3</v>
          </cell>
          <cell r="F899">
            <v>4.37</v>
          </cell>
        </row>
        <row r="900">
          <cell r="A900" t="str">
            <v>3 S 04 010 00</v>
          </cell>
          <cell r="B900" t="str">
            <v>Escavação mecaniz.de vala em material de 2a cat.</v>
          </cell>
          <cell r="E900" t="str">
            <v>m3</v>
          </cell>
          <cell r="F900">
            <v>5.46</v>
          </cell>
        </row>
        <row r="901">
          <cell r="A901" t="str">
            <v>3 S 04 020 00</v>
          </cell>
          <cell r="B901" t="str">
            <v>Escavação e carga de material de 3a cat. em valas</v>
          </cell>
          <cell r="E901" t="str">
            <v>m3</v>
          </cell>
          <cell r="F901">
            <v>52.49</v>
          </cell>
        </row>
        <row r="902">
          <cell r="A902" t="str">
            <v>3 S 04 300 16</v>
          </cell>
          <cell r="B902" t="str">
            <v>Bueiro met. chapa múltipla D=1,60m galv.</v>
          </cell>
          <cell r="E902" t="str">
            <v>m</v>
          </cell>
          <cell r="F902">
            <v>1036.74</v>
          </cell>
        </row>
        <row r="903">
          <cell r="A903" t="str">
            <v>3 S 04 300 20</v>
          </cell>
          <cell r="B903" t="str">
            <v>Bueiro met. chapa múltipla D=2,00m galv.</v>
          </cell>
          <cell r="E903" t="str">
            <v>m</v>
          </cell>
          <cell r="F903">
            <v>1285.8</v>
          </cell>
        </row>
        <row r="904">
          <cell r="A904" t="str">
            <v>3 S 04 301 16</v>
          </cell>
          <cell r="B904" t="str">
            <v>Bueiro met.chapas múlt. D=1,60 m rev. epoxy</v>
          </cell>
          <cell r="E904" t="str">
            <v>m</v>
          </cell>
          <cell r="F904">
            <v>1085.56</v>
          </cell>
        </row>
        <row r="905">
          <cell r="A905" t="str">
            <v>3 S 04 301 20</v>
          </cell>
          <cell r="B905" t="str">
            <v>Bueiro met. chapas múlt. D=2,00 m rev. epoxy</v>
          </cell>
          <cell r="E905" t="str">
            <v>m</v>
          </cell>
          <cell r="F905">
            <v>1346.44</v>
          </cell>
        </row>
        <row r="906">
          <cell r="A906" t="str">
            <v>3 S 04 310 16</v>
          </cell>
          <cell r="B906" t="str">
            <v>Bueiro met. s/interrupção tráf. D=1,60 m galv.</v>
          </cell>
          <cell r="E906" t="str">
            <v>m</v>
          </cell>
          <cell r="F906">
            <v>1958.05</v>
          </cell>
        </row>
        <row r="907">
          <cell r="A907" t="str">
            <v>3 S 04 310 20</v>
          </cell>
          <cell r="B907" t="str">
            <v>Bueiro met. s/interrupção tráf. D=2,00 m galv.</v>
          </cell>
          <cell r="E907" t="str">
            <v>m</v>
          </cell>
          <cell r="F907">
            <v>2435.4499999999998</v>
          </cell>
        </row>
        <row r="908">
          <cell r="A908" t="str">
            <v>3 S 04 311 16</v>
          </cell>
          <cell r="B908" t="str">
            <v>Bueiro met.s/interrupção tráf. D=1,60 m rev. epoxy</v>
          </cell>
          <cell r="E908" t="str">
            <v>m</v>
          </cell>
          <cell r="F908">
            <v>2031.03</v>
          </cell>
        </row>
        <row r="909">
          <cell r="A909" t="str">
            <v>3 S 04 311 20</v>
          </cell>
          <cell r="B909" t="str">
            <v>Bueiro met.s/interrupção tráf. D=2,00 m rev. epoxy</v>
          </cell>
          <cell r="E909" t="str">
            <v>m</v>
          </cell>
          <cell r="F909">
            <v>2442.35</v>
          </cell>
        </row>
        <row r="910">
          <cell r="A910" t="str">
            <v>3 S 04 590 00</v>
          </cell>
          <cell r="B910" t="str">
            <v>Assentamento de dreno profundo</v>
          </cell>
          <cell r="E910" t="str">
            <v>m</v>
          </cell>
          <cell r="F910">
            <v>40.96</v>
          </cell>
        </row>
        <row r="911">
          <cell r="A911" t="str">
            <v>3 S 04 999 08</v>
          </cell>
          <cell r="B911" t="str">
            <v>Selo de argila apiloado com solo local</v>
          </cell>
          <cell r="E911" t="str">
            <v>m3</v>
          </cell>
          <cell r="F911">
            <v>10.5</v>
          </cell>
        </row>
        <row r="912">
          <cell r="A912" t="str">
            <v>3 S 05 000 00</v>
          </cell>
          <cell r="B912" t="str">
            <v>Enrocamento de pedra arrumada</v>
          </cell>
          <cell r="E912" t="str">
            <v>m3</v>
          </cell>
          <cell r="F912">
            <v>73.02</v>
          </cell>
        </row>
        <row r="913">
          <cell r="A913" t="str">
            <v>3 S 05 001 00</v>
          </cell>
          <cell r="B913" t="str">
            <v>Enrocamento de pedra jogada</v>
          </cell>
          <cell r="E913" t="str">
            <v>m3</v>
          </cell>
          <cell r="F913">
            <v>48.23</v>
          </cell>
        </row>
        <row r="914">
          <cell r="A914" t="str">
            <v>3 S 05 101 01</v>
          </cell>
          <cell r="B914" t="str">
            <v>Revestimento vegetal com mudas</v>
          </cell>
          <cell r="E914" t="str">
            <v>m2</v>
          </cell>
          <cell r="F914">
            <v>3.47</v>
          </cell>
        </row>
        <row r="915">
          <cell r="A915" t="str">
            <v>3 S 05 101 02</v>
          </cell>
          <cell r="B915" t="str">
            <v>Revestimento vegetal com grama em leivas</v>
          </cell>
          <cell r="E915" t="str">
            <v>m2</v>
          </cell>
          <cell r="F915">
            <v>3.7</v>
          </cell>
        </row>
        <row r="916">
          <cell r="A916" t="str">
            <v>3 S 08 001 00</v>
          </cell>
          <cell r="B916" t="str">
            <v>Reconformação da plataforma</v>
          </cell>
          <cell r="E916" t="str">
            <v>ha</v>
          </cell>
          <cell r="F916">
            <v>120.63</v>
          </cell>
        </row>
        <row r="917">
          <cell r="A917" t="str">
            <v>3 S 08 100 00</v>
          </cell>
          <cell r="B917" t="str">
            <v>Tapa buraco</v>
          </cell>
          <cell r="E917" t="str">
            <v>m3</v>
          </cell>
          <cell r="F917">
            <v>110.38</v>
          </cell>
        </row>
        <row r="918">
          <cell r="A918" t="str">
            <v>3 S 08 101 01</v>
          </cell>
          <cell r="B918" t="str">
            <v>Remendo profundo com demolição manual</v>
          </cell>
          <cell r="E918" t="str">
            <v>m3</v>
          </cell>
          <cell r="F918">
            <v>129.85</v>
          </cell>
        </row>
        <row r="919">
          <cell r="A919" t="str">
            <v>3 S 08 101 02</v>
          </cell>
          <cell r="B919" t="str">
            <v>Remendo profundo com demolição mecanizada</v>
          </cell>
          <cell r="E919" t="str">
            <v>m3</v>
          </cell>
          <cell r="F919">
            <v>94.79</v>
          </cell>
        </row>
        <row r="920">
          <cell r="A920" t="str">
            <v>3 S 08 102 00</v>
          </cell>
          <cell r="B920" t="str">
            <v>Limpeza ench. juntas pav. concr. a quente (consv)</v>
          </cell>
          <cell r="E920" t="str">
            <v>m</v>
          </cell>
          <cell r="F920">
            <v>1.54</v>
          </cell>
        </row>
        <row r="921">
          <cell r="A921" t="str">
            <v>3 S 08 102 01</v>
          </cell>
          <cell r="B921" t="str">
            <v>Limpeza ench. juntas pav. concr. a frio (consv)</v>
          </cell>
          <cell r="E921" t="str">
            <v>m</v>
          </cell>
          <cell r="F921">
            <v>1.23</v>
          </cell>
        </row>
        <row r="922">
          <cell r="A922" t="str">
            <v>3 S 08 103 00</v>
          </cell>
          <cell r="B922" t="str">
            <v>Selagem de trinca</v>
          </cell>
          <cell r="E922" t="str">
            <v>l</v>
          </cell>
          <cell r="F922">
            <v>0.96</v>
          </cell>
        </row>
        <row r="923">
          <cell r="A923" t="str">
            <v>3 S 08 104 01</v>
          </cell>
          <cell r="B923" t="str">
            <v>Combate à exsudação com areia</v>
          </cell>
          <cell r="E923" t="str">
            <v>m2</v>
          </cell>
          <cell r="F923">
            <v>0.32</v>
          </cell>
        </row>
        <row r="924">
          <cell r="A924" t="str">
            <v>3 S 08 104 02</v>
          </cell>
          <cell r="B924" t="str">
            <v>Combate à exsudação com pedrisco</v>
          </cell>
          <cell r="E924" t="str">
            <v>m2</v>
          </cell>
          <cell r="F924">
            <v>0.39</v>
          </cell>
        </row>
        <row r="925">
          <cell r="A925" t="str">
            <v>3 S 08 109 00</v>
          </cell>
          <cell r="B925" t="str">
            <v>Correção de defeitos com mistura betuminosa</v>
          </cell>
          <cell r="E925" t="str">
            <v>m3</v>
          </cell>
          <cell r="F925">
            <v>69.45</v>
          </cell>
        </row>
        <row r="926">
          <cell r="A926" t="str">
            <v>3 S 08 109 12</v>
          </cell>
          <cell r="B926" t="str">
            <v>Correção de defeitos por fresagem descontínua</v>
          </cell>
          <cell r="E926" t="str">
            <v>m3</v>
          </cell>
          <cell r="F926">
            <v>152.65</v>
          </cell>
        </row>
        <row r="927">
          <cell r="A927" t="str">
            <v>3 S 08 110 00</v>
          </cell>
          <cell r="B927" t="str">
            <v>Correção de defeitos por penetração</v>
          </cell>
          <cell r="E927" t="str">
            <v>m2</v>
          </cell>
          <cell r="F927">
            <v>7.66</v>
          </cell>
        </row>
        <row r="928">
          <cell r="A928" t="str">
            <v>3 S 08 200 00</v>
          </cell>
          <cell r="B928" t="str">
            <v>Recomp. de guarda corpo</v>
          </cell>
          <cell r="E928" t="str">
            <v>m</v>
          </cell>
          <cell r="F928">
            <v>67</v>
          </cell>
        </row>
        <row r="929">
          <cell r="A929" t="str">
            <v>3 S 08 200 01</v>
          </cell>
          <cell r="B929" t="str">
            <v>Recomposição de sarjeta em alvenaria de tijolo</v>
          </cell>
          <cell r="E929" t="str">
            <v>m2</v>
          </cell>
          <cell r="F929">
            <v>30.01</v>
          </cell>
        </row>
        <row r="930">
          <cell r="A930" t="str">
            <v>3 S 08 300 01</v>
          </cell>
          <cell r="B930" t="str">
            <v>Limpeza de sarjeta e meio fio</v>
          </cell>
          <cell r="E930" t="str">
            <v>m</v>
          </cell>
          <cell r="F930">
            <v>0.21</v>
          </cell>
        </row>
        <row r="931">
          <cell r="A931" t="str">
            <v>3 S 08 301 01</v>
          </cell>
          <cell r="B931" t="str">
            <v>Limpeza de valeta de corte</v>
          </cell>
          <cell r="E931" t="str">
            <v>m</v>
          </cell>
          <cell r="F931">
            <v>0.32</v>
          </cell>
        </row>
        <row r="932">
          <cell r="A932" t="str">
            <v>3 S 08 301 02</v>
          </cell>
          <cell r="B932" t="str">
            <v>Limpeza de vala de drenagem</v>
          </cell>
          <cell r="E932" t="str">
            <v>m</v>
          </cell>
          <cell r="F932">
            <v>1.28</v>
          </cell>
        </row>
        <row r="933">
          <cell r="A933" t="str">
            <v>3 S 08 301 03</v>
          </cell>
          <cell r="B933" t="str">
            <v>Limpeza de descida d'água</v>
          </cell>
          <cell r="E933" t="str">
            <v>m</v>
          </cell>
          <cell r="F933">
            <v>0.42</v>
          </cell>
        </row>
        <row r="934">
          <cell r="A934" t="str">
            <v>3 S 08 302 01</v>
          </cell>
          <cell r="B934" t="str">
            <v>Limpeza de bueiro</v>
          </cell>
          <cell r="E934" t="str">
            <v>m3</v>
          </cell>
          <cell r="F934">
            <v>6.98</v>
          </cell>
        </row>
        <row r="935">
          <cell r="A935" t="str">
            <v>3 S 08 302 02</v>
          </cell>
          <cell r="B935" t="str">
            <v>Desobstrução de bueiro</v>
          </cell>
          <cell r="E935" t="str">
            <v>m3</v>
          </cell>
          <cell r="F935">
            <v>20.37</v>
          </cell>
        </row>
        <row r="936">
          <cell r="A936" t="str">
            <v>3 S 08 302 03</v>
          </cell>
          <cell r="B936" t="str">
            <v>Assentamento de tubo D=0,60 m</v>
          </cell>
          <cell r="E936" t="str">
            <v>m</v>
          </cell>
          <cell r="F936">
            <v>138.94</v>
          </cell>
        </row>
        <row r="937">
          <cell r="A937" t="str">
            <v>3 S 08 302 04</v>
          </cell>
          <cell r="B937" t="str">
            <v>Assentamento de tubo D=0,80 m</v>
          </cell>
          <cell r="E937" t="str">
            <v>m</v>
          </cell>
          <cell r="F937">
            <v>210.07</v>
          </cell>
        </row>
        <row r="938">
          <cell r="A938" t="str">
            <v>3 S 08 302 05</v>
          </cell>
          <cell r="B938" t="str">
            <v>Assentamento de tubo D=1,0 m</v>
          </cell>
          <cell r="E938" t="str">
            <v>m</v>
          </cell>
          <cell r="F938">
            <v>309.63</v>
          </cell>
        </row>
        <row r="939">
          <cell r="A939" t="str">
            <v>3 S 08 302 06</v>
          </cell>
          <cell r="B939" t="str">
            <v>Assentamento de tubo D=1,20 m</v>
          </cell>
          <cell r="E939" t="str">
            <v>m</v>
          </cell>
          <cell r="F939">
            <v>446.58</v>
          </cell>
        </row>
        <row r="940">
          <cell r="A940" t="str">
            <v>3 S 08 400 00</v>
          </cell>
          <cell r="B940" t="str">
            <v>Limpeza de placa de sinalização</v>
          </cell>
          <cell r="E940" t="str">
            <v>m2</v>
          </cell>
          <cell r="F940">
            <v>3.06</v>
          </cell>
        </row>
        <row r="941">
          <cell r="A941" t="str">
            <v>3 S 08 400 01</v>
          </cell>
          <cell r="B941" t="str">
            <v>Recomposição placa de sinalização</v>
          </cell>
          <cell r="E941" t="str">
            <v>m2</v>
          </cell>
          <cell r="F941">
            <v>12.73</v>
          </cell>
        </row>
        <row r="942">
          <cell r="A942" t="str">
            <v>3 S 08 400 02</v>
          </cell>
          <cell r="B942" t="str">
            <v>Substituição de balizador</v>
          </cell>
          <cell r="E942" t="str">
            <v>un</v>
          </cell>
          <cell r="F942">
            <v>15.52</v>
          </cell>
        </row>
        <row r="943">
          <cell r="A943" t="str">
            <v>3 S 08 401 00</v>
          </cell>
          <cell r="B943" t="str">
            <v>Recomposição de defensa metálica</v>
          </cell>
          <cell r="E943" t="str">
            <v>m</v>
          </cell>
          <cell r="F943">
            <v>127.92</v>
          </cell>
        </row>
        <row r="944">
          <cell r="A944" t="str">
            <v>3 S 08 402 00</v>
          </cell>
          <cell r="B944" t="str">
            <v>Caiação</v>
          </cell>
          <cell r="E944" t="str">
            <v>m2</v>
          </cell>
          <cell r="F944">
            <v>0.97</v>
          </cell>
        </row>
        <row r="945">
          <cell r="A945" t="str">
            <v>3 S 08 403 00</v>
          </cell>
          <cell r="B945" t="str">
            <v>Renovação de sinalização horizontal</v>
          </cell>
          <cell r="E945" t="str">
            <v>m2</v>
          </cell>
          <cell r="F945">
            <v>19.87</v>
          </cell>
        </row>
        <row r="946">
          <cell r="A946" t="str">
            <v>3 S 08 404 00</v>
          </cell>
          <cell r="B946" t="str">
            <v>Recomp. tot. cerca c/ mourão de conc. secção quad.</v>
          </cell>
          <cell r="E946" t="str">
            <v>m</v>
          </cell>
          <cell r="F946">
            <v>14.72</v>
          </cell>
        </row>
        <row r="947">
          <cell r="A947" t="str">
            <v>3 S 08 404 01</v>
          </cell>
          <cell r="B947" t="str">
            <v>Recomp. parc. cerca de conc. seção quad. - mourão</v>
          </cell>
          <cell r="E947" t="str">
            <v>m</v>
          </cell>
          <cell r="F947">
            <v>12.62</v>
          </cell>
        </row>
        <row r="948">
          <cell r="A948" t="str">
            <v>3 S 08 404 02</v>
          </cell>
          <cell r="B948" t="str">
            <v>Recomp. parc. cerca c/ mourão de concr.-arame</v>
          </cell>
          <cell r="E948" t="str">
            <v>m</v>
          </cell>
          <cell r="F948">
            <v>2.71</v>
          </cell>
        </row>
        <row r="949">
          <cell r="A949" t="str">
            <v>3 S 08 404 03</v>
          </cell>
          <cell r="B949" t="str">
            <v>Recomp. tot. cerca c/ mourão concr. seção triang.</v>
          </cell>
          <cell r="E949" t="str">
            <v>m</v>
          </cell>
          <cell r="F949">
            <v>12.13</v>
          </cell>
        </row>
        <row r="950">
          <cell r="A950" t="str">
            <v>3 S 08 404 04</v>
          </cell>
          <cell r="B950" t="str">
            <v>Recomp. parc. cerca c/ mourão concr. seção triang.</v>
          </cell>
          <cell r="E950" t="str">
            <v>m</v>
          </cell>
          <cell r="F950">
            <v>10.34</v>
          </cell>
        </row>
        <row r="951">
          <cell r="A951" t="str">
            <v>3 S 08 414 00</v>
          </cell>
          <cell r="B951" t="str">
            <v>Recomposição total de cerca com mourão de madeira</v>
          </cell>
          <cell r="E951" t="str">
            <v>m</v>
          </cell>
          <cell r="F951">
            <v>6.84</v>
          </cell>
        </row>
        <row r="952">
          <cell r="A952" t="str">
            <v>3 S 08 414 01</v>
          </cell>
          <cell r="B952" t="str">
            <v>Recomposição parcial cerca de madeira - mourão</v>
          </cell>
          <cell r="E952" t="str">
            <v>m</v>
          </cell>
          <cell r="F952">
            <v>5.64</v>
          </cell>
        </row>
        <row r="953">
          <cell r="A953" t="str">
            <v>3 S 08 414 02</v>
          </cell>
          <cell r="B953" t="str">
            <v>Recomp. parcial cerca c/ mourão de madeira - arame</v>
          </cell>
          <cell r="E953" t="str">
            <v>m</v>
          </cell>
          <cell r="F953">
            <v>2.0699999999999998</v>
          </cell>
        </row>
        <row r="954">
          <cell r="A954" t="str">
            <v>3 S 08 500 00</v>
          </cell>
          <cell r="B954" t="str">
            <v>Recomposição manual de aterro</v>
          </cell>
          <cell r="E954" t="str">
            <v>m3</v>
          </cell>
          <cell r="F954">
            <v>52</v>
          </cell>
        </row>
        <row r="955">
          <cell r="A955" t="str">
            <v>3 S 08 501 00</v>
          </cell>
          <cell r="B955" t="str">
            <v>Recomposição mecanizada de aterro</v>
          </cell>
          <cell r="E955" t="str">
            <v>m3</v>
          </cell>
          <cell r="F955">
            <v>15.04</v>
          </cell>
        </row>
        <row r="956">
          <cell r="A956" t="str">
            <v>3 S 08 510 00</v>
          </cell>
          <cell r="B956" t="str">
            <v>Remoção manual de barreira em solo</v>
          </cell>
          <cell r="E956" t="str">
            <v>m3</v>
          </cell>
          <cell r="F956">
            <v>13</v>
          </cell>
        </row>
        <row r="957">
          <cell r="A957" t="str">
            <v>3 S 08 510 01</v>
          </cell>
          <cell r="B957" t="str">
            <v>Remoção manual de barreira em rocha</v>
          </cell>
          <cell r="E957" t="str">
            <v>m3</v>
          </cell>
          <cell r="F957">
            <v>16.260000000000002</v>
          </cell>
        </row>
        <row r="958">
          <cell r="A958" t="str">
            <v>3 S 08 511 00</v>
          </cell>
          <cell r="B958" t="str">
            <v>Remoção mecanizada de barreira - solo</v>
          </cell>
          <cell r="E958" t="str">
            <v>m3</v>
          </cell>
          <cell r="F958">
            <v>3.23</v>
          </cell>
        </row>
        <row r="959">
          <cell r="A959" t="str">
            <v>3 S 08 512 00</v>
          </cell>
          <cell r="B959" t="str">
            <v>Remoção mecanizada de barreira - rocha</v>
          </cell>
          <cell r="E959" t="str">
            <v>m3</v>
          </cell>
          <cell r="F959">
            <v>4.95</v>
          </cell>
        </row>
        <row r="960">
          <cell r="A960" t="str">
            <v>3 S 08 513 00</v>
          </cell>
          <cell r="B960" t="str">
            <v>Remoção de matacões</v>
          </cell>
          <cell r="E960" t="str">
            <v>m3</v>
          </cell>
          <cell r="F960">
            <v>43.7</v>
          </cell>
        </row>
        <row r="961">
          <cell r="A961" t="str">
            <v>3 S 08 900 00</v>
          </cell>
          <cell r="B961" t="str">
            <v>Roçada manual</v>
          </cell>
          <cell r="E961" t="str">
            <v>ha</v>
          </cell>
          <cell r="F961">
            <v>581.79999999999995</v>
          </cell>
        </row>
        <row r="962">
          <cell r="A962" t="str">
            <v>3 S 08 900 01</v>
          </cell>
          <cell r="B962" t="str">
            <v>Roçada de capim colonião</v>
          </cell>
          <cell r="E962" t="str">
            <v>ha</v>
          </cell>
          <cell r="F962">
            <v>1396.33</v>
          </cell>
        </row>
        <row r="963">
          <cell r="A963" t="str">
            <v>3 S 08 901 00</v>
          </cell>
          <cell r="B963" t="str">
            <v>Roçada mecanizada</v>
          </cell>
          <cell r="E963" t="str">
            <v>ha</v>
          </cell>
          <cell r="F963">
            <v>189.77</v>
          </cell>
        </row>
        <row r="964">
          <cell r="A964" t="str">
            <v>3 S 08 901 01</v>
          </cell>
          <cell r="B964" t="str">
            <v>Corte e limpeza de áreas gramadas</v>
          </cell>
          <cell r="E964" t="str">
            <v>m2</v>
          </cell>
          <cell r="F964">
            <v>0.06</v>
          </cell>
        </row>
        <row r="965">
          <cell r="A965" t="str">
            <v>3 S 08 910 00</v>
          </cell>
          <cell r="B965" t="str">
            <v>Capina manual</v>
          </cell>
          <cell r="E965" t="str">
            <v>m2</v>
          </cell>
          <cell r="F965">
            <v>0.23</v>
          </cell>
        </row>
        <row r="966">
          <cell r="A966" t="str">
            <v>3 S 09 001 00</v>
          </cell>
          <cell r="B966" t="str">
            <v>Transporte local c/ basc. 5m3 em rodov. não pav.</v>
          </cell>
          <cell r="E966" t="str">
            <v>tkm</v>
          </cell>
          <cell r="F966">
            <v>0.54</v>
          </cell>
        </row>
        <row r="967">
          <cell r="A967" t="str">
            <v>3 S 09 001 06</v>
          </cell>
          <cell r="B967" t="str">
            <v>Transporte local c/ basc. 10m3 em rodov. não pav.</v>
          </cell>
          <cell r="E967" t="str">
            <v>tkm</v>
          </cell>
          <cell r="F967">
            <v>0.55000000000000004</v>
          </cell>
        </row>
        <row r="968">
          <cell r="A968" t="str">
            <v>3 S 09 001 41</v>
          </cell>
          <cell r="B968" t="str">
            <v>Transp. local c/ carroceria 4t em rodov. não pav.</v>
          </cell>
          <cell r="E968" t="str">
            <v>tkm</v>
          </cell>
          <cell r="F968">
            <v>0.78</v>
          </cell>
        </row>
        <row r="969">
          <cell r="A969" t="str">
            <v>3 S 09 001 90</v>
          </cell>
          <cell r="B969" t="str">
            <v>Transporte comercial c/ carroc. rodov. não pav.</v>
          </cell>
          <cell r="E969" t="str">
            <v>tkm</v>
          </cell>
          <cell r="F969">
            <v>0.36</v>
          </cell>
        </row>
        <row r="970">
          <cell r="A970" t="str">
            <v>3 S 09 002 00</v>
          </cell>
          <cell r="B970" t="str">
            <v>Transporte local basc. 5m3 em rodov. pav.</v>
          </cell>
          <cell r="E970" t="str">
            <v>tkm</v>
          </cell>
          <cell r="F970">
            <v>0.43</v>
          </cell>
        </row>
        <row r="971">
          <cell r="A971" t="str">
            <v>3 S 09 002 03</v>
          </cell>
          <cell r="B971" t="str">
            <v>Transporte local de material para remendos</v>
          </cell>
          <cell r="E971" t="str">
            <v>tkm</v>
          </cell>
          <cell r="F971">
            <v>0.64</v>
          </cell>
        </row>
        <row r="972">
          <cell r="A972" t="str">
            <v>3 S 09 002 06</v>
          </cell>
          <cell r="B972" t="str">
            <v>Transporte local c/ basc. 10m3 em rodov. pav.</v>
          </cell>
          <cell r="E972" t="str">
            <v>tkm</v>
          </cell>
          <cell r="F972">
            <v>0.41</v>
          </cell>
        </row>
        <row r="973">
          <cell r="A973" t="str">
            <v>3 S 09 002 41</v>
          </cell>
          <cell r="B973" t="str">
            <v>Transp. local c/ carroceria 4t em rodov. pav.</v>
          </cell>
          <cell r="E973" t="str">
            <v>tkm</v>
          </cell>
          <cell r="F973">
            <v>0.6</v>
          </cell>
        </row>
        <row r="974">
          <cell r="A974" t="str">
            <v>3 S 09 002 90</v>
          </cell>
          <cell r="B974" t="str">
            <v>Transporte comercial c/ carroceria rodov. pav.</v>
          </cell>
          <cell r="E974" t="str">
            <v>tkm</v>
          </cell>
          <cell r="F974">
            <v>0.24</v>
          </cell>
        </row>
        <row r="975">
          <cell r="A975" t="str">
            <v>3 S 09 102 00</v>
          </cell>
          <cell r="B975" t="str">
            <v>Transporte local material betuminoso</v>
          </cell>
          <cell r="E975" t="str">
            <v>tkm</v>
          </cell>
          <cell r="F975">
            <v>1.03</v>
          </cell>
        </row>
        <row r="976">
          <cell r="A976" t="str">
            <v>3 S 09 201 70</v>
          </cell>
          <cell r="B976" t="str">
            <v>Transp. local água c/ cam. tanque rodov. não pav.</v>
          </cell>
          <cell r="E976" t="str">
            <v>tkm</v>
          </cell>
          <cell r="F976">
            <v>1.07</v>
          </cell>
        </row>
        <row r="977">
          <cell r="A977" t="str">
            <v>3 S 09 202 70</v>
          </cell>
          <cell r="B977" t="str">
            <v>Transp. local água c/ cam. tanque em rodov. pav.</v>
          </cell>
          <cell r="E977" t="str">
            <v>tkm</v>
          </cell>
          <cell r="F977">
            <v>0.84</v>
          </cell>
        </row>
        <row r="978">
          <cell r="B978" t="str">
            <v>Sinalização</v>
          </cell>
        </row>
        <row r="979">
          <cell r="A979" t="str">
            <v>4 S 03 300 01</v>
          </cell>
          <cell r="B979" t="str">
            <v>Confecção e lanç. de concreto magro em betoneira</v>
          </cell>
          <cell r="E979" t="str">
            <v>m3</v>
          </cell>
          <cell r="F979">
            <v>182.92</v>
          </cell>
        </row>
        <row r="980">
          <cell r="A980" t="str">
            <v>4 S 03 323 01</v>
          </cell>
          <cell r="B980" t="str">
            <v>Conc.estr.fck=22 MPa contr.raz.uso ger.conf.e lanç</v>
          </cell>
          <cell r="E980" t="str">
            <v>m3</v>
          </cell>
          <cell r="F980">
            <v>291.39</v>
          </cell>
        </row>
        <row r="981">
          <cell r="A981" t="str">
            <v>4 S 03 353 00</v>
          </cell>
          <cell r="B981" t="str">
            <v>Fornecimento, preparo colocação aço CA-50</v>
          </cell>
          <cell r="E981" t="str">
            <v>kg</v>
          </cell>
          <cell r="F981">
            <v>4.8</v>
          </cell>
        </row>
        <row r="982">
          <cell r="A982" t="str">
            <v>4 S 03 370 00</v>
          </cell>
          <cell r="B982" t="str">
            <v>Forma comum de madeira</v>
          </cell>
          <cell r="E982" t="str">
            <v>m2</v>
          </cell>
          <cell r="F982">
            <v>30.84</v>
          </cell>
        </row>
        <row r="983">
          <cell r="A983" t="str">
            <v>4 S 06 000 01</v>
          </cell>
          <cell r="B983" t="str">
            <v>Defensa maleável simples (forn./ impl.)</v>
          </cell>
          <cell r="E983" t="str">
            <v>m</v>
          </cell>
          <cell r="F983">
            <v>183.82</v>
          </cell>
        </row>
        <row r="984">
          <cell r="A984" t="str">
            <v>4 S 06 000 02</v>
          </cell>
          <cell r="B984" t="str">
            <v>Ancoragem de defensa maleável simples (forn/ impl)</v>
          </cell>
          <cell r="E984" t="str">
            <v>m</v>
          </cell>
          <cell r="F984">
            <v>201.4</v>
          </cell>
        </row>
        <row r="985">
          <cell r="A985" t="str">
            <v>4 S 06 000 11</v>
          </cell>
          <cell r="B985" t="str">
            <v>Defensa maleável dupla (forn./ impl.)</v>
          </cell>
          <cell r="E985" t="str">
            <v>m</v>
          </cell>
          <cell r="F985">
            <v>228.84</v>
          </cell>
        </row>
        <row r="986">
          <cell r="A986" t="str">
            <v>4 S 06 000 12</v>
          </cell>
          <cell r="B986" t="str">
            <v>Ancoragem de defensa maleável dupla (forn./ impl.)</v>
          </cell>
          <cell r="E986" t="str">
            <v>m</v>
          </cell>
          <cell r="F986">
            <v>249.65</v>
          </cell>
        </row>
        <row r="987">
          <cell r="A987" t="str">
            <v>4 S 06 010 01</v>
          </cell>
          <cell r="B987" t="str">
            <v>Defensa semi-maleável simples (forn./ impl.)</v>
          </cell>
          <cell r="E987" t="str">
            <v>m</v>
          </cell>
          <cell r="F987">
            <v>127.24</v>
          </cell>
        </row>
        <row r="988">
          <cell r="A988" t="str">
            <v>4 S 06 010 02</v>
          </cell>
          <cell r="B988" t="str">
            <v>Ancoragem defensa semi-maleável simples (forn/imp)</v>
          </cell>
          <cell r="E988" t="str">
            <v>m</v>
          </cell>
          <cell r="F988">
            <v>139.97</v>
          </cell>
        </row>
        <row r="989">
          <cell r="A989" t="str">
            <v>4 S 06 010 11</v>
          </cell>
          <cell r="B989" t="str">
            <v>Defensa semi-maleável dupla (forn./ impl.)</v>
          </cell>
          <cell r="E989" t="str">
            <v>m</v>
          </cell>
          <cell r="F989">
            <v>217.45</v>
          </cell>
        </row>
        <row r="990">
          <cell r="A990" t="str">
            <v>4 S 06 010 12</v>
          </cell>
          <cell r="B990" t="str">
            <v>Ancoragem defensa semi-maleável dupla (forn/ impl)</v>
          </cell>
          <cell r="E990" t="str">
            <v>m</v>
          </cell>
          <cell r="F990">
            <v>237.78</v>
          </cell>
        </row>
        <row r="991">
          <cell r="A991" t="str">
            <v>4 S 06 030 11</v>
          </cell>
          <cell r="B991" t="str">
            <v>Barreira de segurança dupla DNER PRO 176/86</v>
          </cell>
          <cell r="E991" t="str">
            <v>m</v>
          </cell>
          <cell r="F991">
            <v>201.42</v>
          </cell>
        </row>
        <row r="992">
          <cell r="A992" t="str">
            <v>4 S 06 100 11</v>
          </cell>
          <cell r="B992" t="str">
            <v>Pintura de faixa - tinta durabilidade - 1 ano</v>
          </cell>
          <cell r="E992" t="str">
            <v>m2</v>
          </cell>
          <cell r="F992">
            <v>6.87</v>
          </cell>
        </row>
        <row r="993">
          <cell r="A993" t="str">
            <v>4 S 06 100 12</v>
          </cell>
          <cell r="B993" t="str">
            <v>Pint. setas e zebrado - tinta durabilidade - 1 ano</v>
          </cell>
          <cell r="E993" t="str">
            <v>m2</v>
          </cell>
          <cell r="F993">
            <v>10.66</v>
          </cell>
        </row>
        <row r="994">
          <cell r="A994" t="str">
            <v>4 S 06 100 21</v>
          </cell>
          <cell r="B994" t="str">
            <v>Pintura faixa - tinta durabilidade - 2 anos</v>
          </cell>
          <cell r="E994" t="str">
            <v>m2</v>
          </cell>
          <cell r="F994">
            <v>9.9499999999999993</v>
          </cell>
        </row>
        <row r="995">
          <cell r="A995" t="str">
            <v>4 S 06 100 22</v>
          </cell>
          <cell r="B995" t="str">
            <v>Pintura setas e zebrado - 2 anos</v>
          </cell>
          <cell r="E995" t="str">
            <v>m2</v>
          </cell>
          <cell r="F995">
            <v>13.56</v>
          </cell>
        </row>
        <row r="996">
          <cell r="A996" t="str">
            <v>4 S 06 110 01</v>
          </cell>
          <cell r="B996" t="str">
            <v>Pintura faixa c/termoplástico-3 anos (p/ aspersão)</v>
          </cell>
          <cell r="E996" t="str">
            <v>m2</v>
          </cell>
          <cell r="F996">
            <v>27.8</v>
          </cell>
        </row>
        <row r="997">
          <cell r="A997" t="str">
            <v>4 S 06 110 02</v>
          </cell>
          <cell r="B997" t="str">
            <v>Pintura setas e zebrado term.-3 anos (p/ aspersão)</v>
          </cell>
          <cell r="E997" t="str">
            <v>m2</v>
          </cell>
          <cell r="F997">
            <v>34.42</v>
          </cell>
        </row>
        <row r="998">
          <cell r="A998" t="str">
            <v>4 S 06 110 03</v>
          </cell>
          <cell r="B998" t="str">
            <v>Pintura setas e zebrado term.-5 anos (p/ extrusão)</v>
          </cell>
          <cell r="E998" t="str">
            <v>m2</v>
          </cell>
          <cell r="F998">
            <v>39.03</v>
          </cell>
        </row>
        <row r="999">
          <cell r="A999" t="str">
            <v>4 S 06 120 01</v>
          </cell>
          <cell r="B999" t="str">
            <v>Forn. e colocação de tacha reflet. monodirecional</v>
          </cell>
          <cell r="E999" t="str">
            <v>und</v>
          </cell>
          <cell r="F999">
            <v>8.3000000000000007</v>
          </cell>
        </row>
        <row r="1000">
          <cell r="A1000" t="str">
            <v>4 S 06 120 11</v>
          </cell>
          <cell r="B1000" t="str">
            <v>Forn. e colocação de tachão reflet. monodirecional</v>
          </cell>
          <cell r="E1000" t="str">
            <v>und</v>
          </cell>
          <cell r="F1000">
            <v>23.2</v>
          </cell>
        </row>
        <row r="1001">
          <cell r="A1001" t="str">
            <v>4 S 06 121 01</v>
          </cell>
          <cell r="B1001" t="str">
            <v>Forn. e colocação de tacha reflet. bidirecional</v>
          </cell>
          <cell r="E1001" t="str">
            <v>und</v>
          </cell>
          <cell r="F1001">
            <v>8.9600000000000009</v>
          </cell>
        </row>
        <row r="1002">
          <cell r="A1002" t="str">
            <v>4 S 06 121 11</v>
          </cell>
          <cell r="B1002" t="str">
            <v>Forn. e colocação de tachão reflet. bidirecional</v>
          </cell>
          <cell r="E1002" t="str">
            <v>und</v>
          </cell>
          <cell r="F1002">
            <v>24.53</v>
          </cell>
        </row>
        <row r="1003">
          <cell r="A1003" t="str">
            <v>4 S 06 200 01</v>
          </cell>
          <cell r="B1003" t="str">
            <v>Forn. e implantação placa sinaliz. semi-refletiva</v>
          </cell>
          <cell r="E1003" t="str">
            <v>m2</v>
          </cell>
          <cell r="F1003">
            <v>186.91</v>
          </cell>
        </row>
        <row r="1004">
          <cell r="A1004" t="str">
            <v>4 S 06 200 02</v>
          </cell>
          <cell r="B1004" t="str">
            <v>Forn. e implantação placa sinaliz. tot.refletiva</v>
          </cell>
          <cell r="E1004" t="str">
            <v>m2</v>
          </cell>
          <cell r="F1004">
            <v>246.95</v>
          </cell>
        </row>
        <row r="1005">
          <cell r="A1005" t="str">
            <v>4 S 06 200 91</v>
          </cell>
          <cell r="B1005" t="str">
            <v>Remoção de placa de sinalização</v>
          </cell>
          <cell r="E1005" t="str">
            <v>m2</v>
          </cell>
          <cell r="F1005">
            <v>11.76</v>
          </cell>
        </row>
        <row r="1006">
          <cell r="A1006" t="str">
            <v>4 S 06 200 92</v>
          </cell>
          <cell r="B1006" t="str">
            <v>Recuperação de chapa p/placa de sinalização</v>
          </cell>
          <cell r="E1006" t="str">
            <v>m2</v>
          </cell>
          <cell r="F1006">
            <v>18.73</v>
          </cell>
        </row>
        <row r="1007">
          <cell r="A1007" t="str">
            <v>4 S 06 202 01</v>
          </cell>
          <cell r="B1007" t="str">
            <v>Confecção de placa sinalização semi-refletiva</v>
          </cell>
          <cell r="E1007" t="str">
            <v>m2</v>
          </cell>
          <cell r="F1007">
            <v>147.65</v>
          </cell>
        </row>
        <row r="1008">
          <cell r="A1008" t="str">
            <v>4 S 06 202 11</v>
          </cell>
          <cell r="B1008" t="str">
            <v>Confecção placa sinalização tot.refletiva</v>
          </cell>
          <cell r="E1008" t="str">
            <v>m2</v>
          </cell>
          <cell r="F1008">
            <v>207.69</v>
          </cell>
        </row>
        <row r="1009">
          <cell r="A1009" t="str">
            <v>4 S 06 202 21</v>
          </cell>
          <cell r="B1009" t="str">
            <v>Conf.placa sinal.semi-refletiva chapa recuperada</v>
          </cell>
          <cell r="E1009" t="str">
            <v>m2</v>
          </cell>
          <cell r="F1009">
            <v>67.849999999999994</v>
          </cell>
        </row>
        <row r="1010">
          <cell r="A1010" t="str">
            <v>4 S 06 202 31</v>
          </cell>
          <cell r="B1010" t="str">
            <v>Conf.placa sinal.tot.refletiva - chapa recuperada</v>
          </cell>
          <cell r="E1010" t="str">
            <v>m2</v>
          </cell>
          <cell r="F1010">
            <v>125.99</v>
          </cell>
        </row>
        <row r="1011">
          <cell r="A1011" t="str">
            <v>4 S 06 203 01</v>
          </cell>
          <cell r="B1011" t="str">
            <v>Confecção suporte e travessa p/placa sinaliz.</v>
          </cell>
          <cell r="E1011" t="str">
            <v>und</v>
          </cell>
          <cell r="F1011">
            <v>24.73</v>
          </cell>
        </row>
        <row r="1012">
          <cell r="A1012" t="str">
            <v>4 S 06 230 01</v>
          </cell>
          <cell r="B1012" t="str">
            <v>Forn. e implantação de balizador de concreto</v>
          </cell>
          <cell r="E1012" t="str">
            <v>und</v>
          </cell>
          <cell r="F1012">
            <v>17.399999999999999</v>
          </cell>
        </row>
        <row r="1013">
          <cell r="A1013" t="str">
            <v>4 S 09 002 00</v>
          </cell>
          <cell r="B1013" t="str">
            <v>Transporte local c/ basc. 5 m3 rodov. pav.</v>
          </cell>
          <cell r="E1013" t="str">
            <v>tkm</v>
          </cell>
          <cell r="F1013">
            <v>0.43</v>
          </cell>
        </row>
        <row r="1014">
          <cell r="A1014" t="str">
            <v>4 S 09 002 41</v>
          </cell>
          <cell r="B1014" t="str">
            <v>Transporte local c/ carroceria 4t rodov. pav.</v>
          </cell>
          <cell r="E1014" t="str">
            <v>tkm</v>
          </cell>
          <cell r="F1014">
            <v>0.6</v>
          </cell>
        </row>
        <row r="1015">
          <cell r="A1015" t="str">
            <v>4 S 09 202 70</v>
          </cell>
          <cell r="B1015" t="str">
            <v>Transp. local de água c/ cam. tanque rodov. pav.</v>
          </cell>
          <cell r="E1015" t="str">
            <v>tkm</v>
          </cell>
          <cell r="F1015">
            <v>0.84</v>
          </cell>
        </row>
        <row r="1016">
          <cell r="B1016" t="str">
            <v>Restauração</v>
          </cell>
        </row>
        <row r="1017">
          <cell r="A1017" t="str">
            <v>5 S 01 000 00</v>
          </cell>
          <cell r="B1017" t="str">
            <v>Desm. dest. e limp. áreas c/ arv. diam. até 0,15m</v>
          </cell>
          <cell r="E1017" t="str">
            <v>m2</v>
          </cell>
          <cell r="F1017">
            <v>0.24</v>
          </cell>
        </row>
        <row r="1018">
          <cell r="A1018" t="str">
            <v>5 S 01 010 00</v>
          </cell>
          <cell r="B1018" t="str">
            <v>Destocamento de árvores c/ diâm. 0,15 a 030m</v>
          </cell>
          <cell r="E1018" t="str">
            <v>und</v>
          </cell>
          <cell r="F1018">
            <v>21.1</v>
          </cell>
        </row>
        <row r="1019">
          <cell r="A1019" t="str">
            <v>5 S 01 011 00</v>
          </cell>
          <cell r="B1019" t="str">
            <v>Destocamento de árvores c/ diâm. &gt; 0,30m</v>
          </cell>
          <cell r="E1019" t="str">
            <v>und</v>
          </cell>
          <cell r="F1019">
            <v>52.76</v>
          </cell>
        </row>
        <row r="1020">
          <cell r="A1020" t="str">
            <v>5 S 01 100 01</v>
          </cell>
          <cell r="B1020" t="str">
            <v>Esc. carga transp. mat 1a cat DMT 50m</v>
          </cell>
          <cell r="E1020" t="str">
            <v>m3</v>
          </cell>
          <cell r="F1020">
            <v>1.24</v>
          </cell>
        </row>
        <row r="1021">
          <cell r="A1021" t="str">
            <v>5 S 01 100 09</v>
          </cell>
          <cell r="B1021" t="str">
            <v>Esc. carga tr. mat 1a c. DMT 50 a 200m c/carreg</v>
          </cell>
          <cell r="E1021" t="str">
            <v>m3</v>
          </cell>
          <cell r="F1021">
            <v>4</v>
          </cell>
        </row>
        <row r="1022">
          <cell r="A1022" t="str">
            <v>5 S 01 100 10</v>
          </cell>
          <cell r="B1022" t="str">
            <v>Esc. carga tr. mat 1a c. DMT 200 a 400m c/carreg</v>
          </cell>
          <cell r="E1022" t="str">
            <v>m3</v>
          </cell>
          <cell r="F1022">
            <v>4.33</v>
          </cell>
        </row>
        <row r="1023">
          <cell r="A1023" t="str">
            <v>5 S 01 100 11</v>
          </cell>
          <cell r="B1023" t="str">
            <v>Esc. carga tr. mat 1a c. DMT 400 a 600m c/carreg</v>
          </cell>
          <cell r="E1023" t="str">
            <v>m3</v>
          </cell>
          <cell r="F1023">
            <v>4.59</v>
          </cell>
        </row>
        <row r="1024">
          <cell r="A1024" t="str">
            <v>5 S 01 100 12</v>
          </cell>
          <cell r="B1024" t="str">
            <v>Esc. carga tr. mat 1a c. DMT 600 a 800m c/carreg</v>
          </cell>
          <cell r="E1024" t="str">
            <v>m3</v>
          </cell>
          <cell r="F1024">
            <v>4.92</v>
          </cell>
        </row>
        <row r="1025">
          <cell r="A1025" t="str">
            <v>5 S 01 100 13</v>
          </cell>
          <cell r="B1025" t="str">
            <v>Esc. carga tr. mat 1a c. DMT 800 a 1000m c/carreg</v>
          </cell>
          <cell r="E1025" t="str">
            <v>m3</v>
          </cell>
          <cell r="F1025">
            <v>5.18</v>
          </cell>
        </row>
        <row r="1026">
          <cell r="A1026" t="str">
            <v>5 S 01 100 14</v>
          </cell>
          <cell r="B1026" t="str">
            <v>Esc. carga tr. mat 1a c. DMT 1000 a 1200m c/carreg</v>
          </cell>
          <cell r="E1026" t="str">
            <v>m3</v>
          </cell>
          <cell r="F1026">
            <v>5.49</v>
          </cell>
        </row>
        <row r="1027">
          <cell r="A1027" t="str">
            <v>5 S 01 100 15</v>
          </cell>
          <cell r="B1027" t="str">
            <v>Esc. carga tr. mat 1a c. DMT 1200 a 1400m c/carreg</v>
          </cell>
          <cell r="E1027" t="str">
            <v>m3</v>
          </cell>
          <cell r="F1027">
            <v>5.69</v>
          </cell>
        </row>
        <row r="1028">
          <cell r="A1028" t="str">
            <v>5 S 01 100 16</v>
          </cell>
          <cell r="B1028" t="str">
            <v>Esc. carga tr. mat 1a c. DMT 1400 a 1600m c/carreg</v>
          </cell>
          <cell r="E1028" t="str">
            <v>m3</v>
          </cell>
          <cell r="F1028">
            <v>5.84</v>
          </cell>
        </row>
        <row r="1029">
          <cell r="A1029" t="str">
            <v>5 S 01 100 17</v>
          </cell>
          <cell r="B1029" t="str">
            <v>Esc. carga tr. mat 1a c. DMT 1600 a 1800m c/carreg</v>
          </cell>
          <cell r="E1029" t="str">
            <v>m3</v>
          </cell>
          <cell r="F1029">
            <v>6.09</v>
          </cell>
        </row>
        <row r="1030">
          <cell r="A1030" t="str">
            <v>5 S 01 100 18</v>
          </cell>
          <cell r="B1030" t="str">
            <v>Esc. carga tr. mat 1a c. DMT 1800 a 2000m c/carreg</v>
          </cell>
          <cell r="E1030" t="str">
            <v>m3</v>
          </cell>
          <cell r="F1030">
            <v>6.33</v>
          </cell>
        </row>
        <row r="1031">
          <cell r="A1031" t="str">
            <v>5 S 01 100 19</v>
          </cell>
          <cell r="B1031" t="str">
            <v>Esc. carga tr. mat 1a c. DMT 2000 a 3000m c/carreg</v>
          </cell>
          <cell r="E1031" t="str">
            <v>m3</v>
          </cell>
          <cell r="F1031">
            <v>7.19</v>
          </cell>
        </row>
        <row r="1032">
          <cell r="A1032" t="str">
            <v>5 S 01 100 20</v>
          </cell>
          <cell r="B1032" t="str">
            <v>Esc. carga tr. mat 1a c. DMT 3000 a 5000m c/carreg</v>
          </cell>
          <cell r="E1032" t="str">
            <v>m3</v>
          </cell>
          <cell r="F1032">
            <v>9.48</v>
          </cell>
        </row>
        <row r="1033">
          <cell r="A1033" t="str">
            <v>5 S 01 100 22</v>
          </cell>
          <cell r="B1033" t="str">
            <v>Esc. carga transp. mat 1a cat DMT 50 a 200m c/e</v>
          </cell>
          <cell r="E1033" t="str">
            <v>m3</v>
          </cell>
          <cell r="F1033">
            <v>3.89</v>
          </cell>
        </row>
        <row r="1034">
          <cell r="A1034" t="str">
            <v>5 S 01 100 23</v>
          </cell>
          <cell r="B1034" t="str">
            <v>Esc. carga transp. mat 1a cat DMT 200 a 400m c/e</v>
          </cell>
          <cell r="E1034" t="str">
            <v>m3</v>
          </cell>
          <cell r="F1034">
            <v>4.28</v>
          </cell>
        </row>
        <row r="1035">
          <cell r="A1035" t="str">
            <v>5 S 01 100 24</v>
          </cell>
          <cell r="B1035" t="str">
            <v>Esc. carga transp. mat 1a cat DMT 400 a 600m c/e</v>
          </cell>
          <cell r="E1035" t="str">
            <v>m3</v>
          </cell>
          <cell r="F1035">
            <v>4.5199999999999996</v>
          </cell>
        </row>
        <row r="1036">
          <cell r="A1036" t="str">
            <v>5 S 01 100 25</v>
          </cell>
          <cell r="B1036" t="str">
            <v>Esc. carga transp. mat 1a cat DMT 600 a 800m c/e</v>
          </cell>
          <cell r="E1036" t="str">
            <v>m3</v>
          </cell>
          <cell r="F1036">
            <v>4.82</v>
          </cell>
        </row>
        <row r="1037">
          <cell r="A1037" t="str">
            <v>5 S 01 100 26</v>
          </cell>
          <cell r="B1037" t="str">
            <v>Esc. carga transp. mat 1a cat DMT 800 a 1000m c/e</v>
          </cell>
          <cell r="E1037" t="str">
            <v>m3</v>
          </cell>
          <cell r="F1037">
            <v>5.13</v>
          </cell>
        </row>
        <row r="1038">
          <cell r="A1038" t="str">
            <v>5 S 01 100 27</v>
          </cell>
          <cell r="B1038" t="str">
            <v>Esc. carga transp. mat 1a cat DMT 1000 a 1200m c/e</v>
          </cell>
          <cell r="E1038" t="str">
            <v>m3</v>
          </cell>
          <cell r="F1038">
            <v>5.39</v>
          </cell>
        </row>
        <row r="1039">
          <cell r="A1039" t="str">
            <v>5 S 01 100 28</v>
          </cell>
          <cell r="B1039" t="str">
            <v>Esc. carga transp. mat 1a cat DMT 1200 a 1400m c/e</v>
          </cell>
          <cell r="E1039" t="str">
            <v>m3</v>
          </cell>
          <cell r="F1039">
            <v>5.6</v>
          </cell>
        </row>
        <row r="1040">
          <cell r="A1040" t="str">
            <v>5 S 01 100 29</v>
          </cell>
          <cell r="B1040" t="str">
            <v>Esc. carga transp. mat 1a cat DMT 1400 a 1600m c/e</v>
          </cell>
          <cell r="E1040" t="str">
            <v>m3</v>
          </cell>
          <cell r="F1040">
            <v>5.87</v>
          </cell>
        </row>
        <row r="1041">
          <cell r="A1041" t="str">
            <v>5 S 01 100 30</v>
          </cell>
          <cell r="B1041" t="str">
            <v>Esc. carga transp .mat 1a cat DMT 1600 a 1800m c/e</v>
          </cell>
          <cell r="E1041" t="str">
            <v>m3</v>
          </cell>
          <cell r="F1041">
            <v>6.04</v>
          </cell>
        </row>
        <row r="1042">
          <cell r="A1042" t="str">
            <v>5 S 01 100 31</v>
          </cell>
          <cell r="B1042" t="str">
            <v>Esc. carga transp. mat 1a cat DMT 1800 a 2000m c/e</v>
          </cell>
          <cell r="E1042" t="str">
            <v>m3</v>
          </cell>
          <cell r="F1042">
            <v>6.25</v>
          </cell>
        </row>
        <row r="1043">
          <cell r="A1043" t="str">
            <v>5 S 01 100 32</v>
          </cell>
          <cell r="B1043" t="str">
            <v>Esc. carga transp. mat 1a cat DMT 2000 a 3000m c/e</v>
          </cell>
          <cell r="E1043" t="str">
            <v>m3</v>
          </cell>
          <cell r="F1043">
            <v>7.1</v>
          </cell>
        </row>
        <row r="1044">
          <cell r="A1044" t="str">
            <v>5 S 01 100 33</v>
          </cell>
          <cell r="B1044" t="str">
            <v>Esc. carga transp. mat 1a cat DMT 3000 a 5000m c/e</v>
          </cell>
          <cell r="E1044" t="str">
            <v>m3</v>
          </cell>
          <cell r="F1044">
            <v>9.44</v>
          </cell>
        </row>
        <row r="1045">
          <cell r="A1045" t="str">
            <v>5 S 01 101 01</v>
          </cell>
          <cell r="B1045" t="str">
            <v>Esc. carga transp. mat 2a cat DMT 50m</v>
          </cell>
          <cell r="E1045" t="str">
            <v>m3</v>
          </cell>
          <cell r="F1045">
            <v>2.16</v>
          </cell>
        </row>
        <row r="1046">
          <cell r="A1046" t="str">
            <v>5 S 01 101 09</v>
          </cell>
          <cell r="B1046" t="str">
            <v>Esc. carga tr. mat 2a c. DMT 50 a 200m c/carreg</v>
          </cell>
          <cell r="E1046" t="str">
            <v>m3</v>
          </cell>
          <cell r="F1046">
            <v>6.39</v>
          </cell>
        </row>
        <row r="1047">
          <cell r="A1047" t="str">
            <v>5 S 01 101 10</v>
          </cell>
          <cell r="B1047" t="str">
            <v>Esc. carga tr. mat 2a c. DMT 200 a 400m c/carreg</v>
          </cell>
          <cell r="E1047" t="str">
            <v>m3</v>
          </cell>
          <cell r="F1047">
            <v>6.89</v>
          </cell>
        </row>
        <row r="1048">
          <cell r="A1048" t="str">
            <v>5 S 01 101 11</v>
          </cell>
          <cell r="B1048" t="str">
            <v>Esc. carga tr. mat 2a c. DMT 400 a 600m c/carreg</v>
          </cell>
          <cell r="E1048" t="str">
            <v>m3</v>
          </cell>
          <cell r="F1048">
            <v>7.17</v>
          </cell>
        </row>
        <row r="1049">
          <cell r="A1049" t="str">
            <v>5 S 01 101 12</v>
          </cell>
          <cell r="B1049" t="str">
            <v>Esc. carga tr. mat 2a c. DMT 600 a 800m c/carreg</v>
          </cell>
          <cell r="E1049" t="str">
            <v>m3</v>
          </cell>
          <cell r="F1049">
            <v>7.62</v>
          </cell>
        </row>
        <row r="1050">
          <cell r="A1050" t="str">
            <v>5 S 01 101 13</v>
          </cell>
          <cell r="B1050" t="str">
            <v>Esc. carga tr. mat 2a c. DMT 800 a 1000m c/carreg</v>
          </cell>
          <cell r="E1050" t="str">
            <v>m3</v>
          </cell>
          <cell r="F1050">
            <v>7.93</v>
          </cell>
        </row>
        <row r="1051">
          <cell r="A1051" t="str">
            <v>5 S 01 101 14</v>
          </cell>
          <cell r="B1051" t="str">
            <v>Esc. carga tr. mat 2a c. DMT 1000 a 1200m c/carreg</v>
          </cell>
          <cell r="E1051" t="str">
            <v>m3</v>
          </cell>
          <cell r="F1051">
            <v>8.1300000000000008</v>
          </cell>
        </row>
        <row r="1052">
          <cell r="A1052" t="str">
            <v>5 S 01 101 15</v>
          </cell>
          <cell r="B1052" t="str">
            <v>Esc. carga tr. mat 2a c. DMT 1200 a 1400m c/carreg</v>
          </cell>
          <cell r="E1052" t="str">
            <v>m3</v>
          </cell>
          <cell r="F1052">
            <v>8.4499999999999993</v>
          </cell>
        </row>
        <row r="1053">
          <cell r="A1053" t="str">
            <v>5 S 01 101 16</v>
          </cell>
          <cell r="B1053" t="str">
            <v>Esc. carga tr. mat 2a c. DMT 1400 a 1600m c/carreg</v>
          </cell>
          <cell r="E1053" t="str">
            <v>m3</v>
          </cell>
          <cell r="F1053">
            <v>8.7100000000000009</v>
          </cell>
        </row>
        <row r="1054">
          <cell r="A1054" t="str">
            <v>5 S 01 101 17</v>
          </cell>
          <cell r="B1054" t="str">
            <v>Esc. carga tr. mat 2a c. DMT 1600 a 1800m c/carreg</v>
          </cell>
          <cell r="E1054" t="str">
            <v>m3</v>
          </cell>
          <cell r="F1054">
            <v>8.86</v>
          </cell>
        </row>
        <row r="1055">
          <cell r="A1055" t="str">
            <v>5 S 01 101 18</v>
          </cell>
          <cell r="B1055" t="str">
            <v>Esc. carga tr. mat 2a c. DMT 1800 a 2000m c/carreg</v>
          </cell>
          <cell r="E1055" t="str">
            <v>m3</v>
          </cell>
          <cell r="F1055">
            <v>9.25</v>
          </cell>
        </row>
        <row r="1056">
          <cell r="A1056" t="str">
            <v>5 S 01 101 19</v>
          </cell>
          <cell r="B1056" t="str">
            <v>Esc. carga tr. mat 2a c. DMT 2000 a 3000m c/carreg</v>
          </cell>
          <cell r="E1056" t="str">
            <v>m3</v>
          </cell>
          <cell r="F1056">
            <v>10.220000000000001</v>
          </cell>
        </row>
        <row r="1057">
          <cell r="A1057" t="str">
            <v>5 S 01 101 20</v>
          </cell>
          <cell r="B1057" t="str">
            <v>Esc. carga tr. mat 2a c. DMT 3000 a 5000m c/carreg</v>
          </cell>
          <cell r="E1057" t="str">
            <v>m3</v>
          </cell>
          <cell r="F1057">
            <v>12.81</v>
          </cell>
        </row>
        <row r="1058">
          <cell r="A1058" t="str">
            <v>5 S 01 101 22</v>
          </cell>
          <cell r="B1058" t="str">
            <v>Esc. carga transp. mat 2a cat DMT 50 a 200m c/e</v>
          </cell>
          <cell r="E1058" t="str">
            <v>m3</v>
          </cell>
          <cell r="F1058">
            <v>5.46</v>
          </cell>
        </row>
        <row r="1059">
          <cell r="A1059" t="str">
            <v>5 S 01 101 23</v>
          </cell>
          <cell r="B1059" t="str">
            <v>Esc. carga transp. mat 2a cat DMT 200 a 400m c/e</v>
          </cell>
          <cell r="E1059" t="str">
            <v>m3</v>
          </cell>
          <cell r="F1059">
            <v>5.83</v>
          </cell>
        </row>
        <row r="1060">
          <cell r="A1060" t="str">
            <v>5 S 01 101 24</v>
          </cell>
          <cell r="B1060" t="str">
            <v>Esc. carga transp. mat 2a cat DMT 400 a 600m c/e</v>
          </cell>
          <cell r="E1060" t="str">
            <v>m3</v>
          </cell>
          <cell r="F1060">
            <v>6.26</v>
          </cell>
        </row>
        <row r="1061">
          <cell r="A1061" t="str">
            <v>5 S 01 101 25</v>
          </cell>
          <cell r="B1061" t="str">
            <v>Esc. carga transp. mat 2a cat DMT 600 a 800m c/e</v>
          </cell>
          <cell r="E1061" t="str">
            <v>m3</v>
          </cell>
          <cell r="F1061">
            <v>6.63</v>
          </cell>
        </row>
        <row r="1062">
          <cell r="A1062" t="str">
            <v>5 S 01 101 26</v>
          </cell>
          <cell r="B1062" t="str">
            <v>Esc. carga transp. mat 2a cat DMT 800 a 1000m c/e</v>
          </cell>
          <cell r="E1062" t="str">
            <v>m3</v>
          </cell>
          <cell r="F1062">
            <v>6.91</v>
          </cell>
        </row>
        <row r="1063">
          <cell r="A1063" t="str">
            <v>5 S 01 101 27</v>
          </cell>
          <cell r="B1063" t="str">
            <v>Esc. carga transp. mat 2a cat DMT 1000 a 1200m c/e</v>
          </cell>
          <cell r="E1063" t="str">
            <v>m3</v>
          </cell>
          <cell r="F1063">
            <v>7.24</v>
          </cell>
        </row>
        <row r="1064">
          <cell r="A1064" t="str">
            <v>5 S 01 101 28</v>
          </cell>
          <cell r="B1064" t="str">
            <v>Esc. carga transp. mat 2a cat DMT 1200 a 1400m c/e</v>
          </cell>
          <cell r="E1064" t="str">
            <v>m3</v>
          </cell>
          <cell r="F1064">
            <v>7.64</v>
          </cell>
        </row>
        <row r="1065">
          <cell r="A1065" t="str">
            <v>5 S 01 101 29</v>
          </cell>
          <cell r="B1065" t="str">
            <v>Esc. carga transp. mat 2a cat DMT 1400 a 1600m c/e</v>
          </cell>
          <cell r="E1065" t="str">
            <v>m3</v>
          </cell>
          <cell r="F1065">
            <v>7.85</v>
          </cell>
        </row>
        <row r="1066">
          <cell r="A1066" t="str">
            <v>5 S 01 101 30</v>
          </cell>
          <cell r="B1066" t="str">
            <v>Esc. carga transp. mat 2a cat DMT 1600 a 1800m c/e</v>
          </cell>
          <cell r="E1066" t="str">
            <v>m3</v>
          </cell>
          <cell r="F1066">
            <v>8.01</v>
          </cell>
        </row>
        <row r="1067">
          <cell r="A1067" t="str">
            <v>5 S 01 101 31</v>
          </cell>
          <cell r="B1067" t="str">
            <v>Esc. carga transp. mat 2a cat DMT 1800 a 2000m c/e</v>
          </cell>
          <cell r="E1067" t="str">
            <v>m3</v>
          </cell>
          <cell r="F1067">
            <v>8.36</v>
          </cell>
        </row>
        <row r="1068">
          <cell r="A1068" t="str">
            <v>5 S 01 101 32</v>
          </cell>
          <cell r="B1068" t="str">
            <v>Esc. carga transp. mat 2a cat DMT 2000 a 3000m c/e</v>
          </cell>
          <cell r="E1068" t="str">
            <v>m3</v>
          </cell>
          <cell r="F1068">
            <v>9.41</v>
          </cell>
        </row>
        <row r="1069">
          <cell r="A1069" t="str">
            <v>5 S 01 101 33</v>
          </cell>
          <cell r="B1069" t="str">
            <v>Esc. carga transp. mat 2a cat DMT 3000 a 5000m c/e</v>
          </cell>
          <cell r="E1069" t="str">
            <v>m3</v>
          </cell>
          <cell r="F1069">
            <v>12</v>
          </cell>
        </row>
        <row r="1070">
          <cell r="A1070" t="str">
            <v>5 S 01 102 01</v>
          </cell>
          <cell r="B1070" t="str">
            <v>Esc. carga transp. mat 3a cat DMT até 50m</v>
          </cell>
          <cell r="E1070" t="str">
            <v>m3</v>
          </cell>
          <cell r="F1070">
            <v>19.3</v>
          </cell>
        </row>
        <row r="1071">
          <cell r="A1071" t="str">
            <v>5 S 01 102 02</v>
          </cell>
          <cell r="B1071" t="str">
            <v>Esc. carga transp. mat 3a cat DMT 50 a 200m</v>
          </cell>
          <cell r="E1071" t="str">
            <v>m3</v>
          </cell>
          <cell r="F1071">
            <v>21.71</v>
          </cell>
        </row>
        <row r="1072">
          <cell r="A1072" t="str">
            <v>5 S 01 102 03</v>
          </cell>
          <cell r="B1072" t="str">
            <v>Esc. carga transp. mat 3a cat DMT 200 a 400m</v>
          </cell>
          <cell r="E1072" t="str">
            <v>m3</v>
          </cell>
          <cell r="F1072">
            <v>22.35</v>
          </cell>
        </row>
        <row r="1073">
          <cell r="A1073" t="str">
            <v>5 S 01 102 04</v>
          </cell>
          <cell r="B1073" t="str">
            <v>Esc. carga transp. mat 3a cat DMT 400 a 600m</v>
          </cell>
          <cell r="E1073" t="str">
            <v>m3</v>
          </cell>
          <cell r="F1073">
            <v>23.12</v>
          </cell>
        </row>
        <row r="1074">
          <cell r="A1074" t="str">
            <v>5 S 01 102 05</v>
          </cell>
          <cell r="B1074" t="str">
            <v>Esc. carga transp. mat 3a cat DMT 600 a 800m</v>
          </cell>
          <cell r="E1074" t="str">
            <v>m3</v>
          </cell>
          <cell r="F1074">
            <v>23.81</v>
          </cell>
        </row>
        <row r="1075">
          <cell r="A1075" t="str">
            <v>5 S 01 102 06</v>
          </cell>
          <cell r="B1075" t="str">
            <v>Esc. carga transp. mat 3a cat DMT 800 a 1000m</v>
          </cell>
          <cell r="E1075" t="str">
            <v>m3</v>
          </cell>
          <cell r="F1075">
            <v>24.25</v>
          </cell>
        </row>
        <row r="1076">
          <cell r="A1076" t="str">
            <v>5 S 01 102 07</v>
          </cell>
          <cell r="B1076" t="str">
            <v>Esc. carga transp. mat 3a cat DMT 1000 a 1200m</v>
          </cell>
          <cell r="E1076" t="str">
            <v>m3</v>
          </cell>
          <cell r="F1076">
            <v>24.68</v>
          </cell>
        </row>
        <row r="1077">
          <cell r="A1077" t="str">
            <v>5 S 01 510 00</v>
          </cell>
          <cell r="B1077" t="str">
            <v>Compactação de aterros a 95% proctor normal</v>
          </cell>
          <cell r="E1077" t="str">
            <v>m3</v>
          </cell>
          <cell r="F1077">
            <v>1.7</v>
          </cell>
        </row>
        <row r="1078">
          <cell r="A1078" t="str">
            <v>5 S 01 511 00</v>
          </cell>
          <cell r="B1078" t="str">
            <v>Compactação de aterros a 100% proctor normal</v>
          </cell>
          <cell r="E1078" t="str">
            <v>m3</v>
          </cell>
          <cell r="F1078">
            <v>2.02</v>
          </cell>
        </row>
        <row r="1079">
          <cell r="A1079" t="str">
            <v>5 S 01 513 01</v>
          </cell>
          <cell r="B1079" t="str">
            <v>Compactação de material de "bota-fora"</v>
          </cell>
          <cell r="E1079" t="str">
            <v>m3</v>
          </cell>
          <cell r="F1079">
            <v>1.3</v>
          </cell>
        </row>
        <row r="1080">
          <cell r="A1080" t="str">
            <v>5 S 02 100 00</v>
          </cell>
          <cell r="B1080" t="str">
            <v>Reforço do subleito</v>
          </cell>
          <cell r="E1080" t="str">
            <v>m3</v>
          </cell>
          <cell r="F1080">
            <v>8.57</v>
          </cell>
        </row>
        <row r="1081">
          <cell r="A1081" t="str">
            <v>5 S 02 110 00</v>
          </cell>
          <cell r="B1081" t="str">
            <v>Regularização do subleito</v>
          </cell>
          <cell r="E1081" t="str">
            <v>m2</v>
          </cell>
          <cell r="F1081">
            <v>0.53</v>
          </cell>
        </row>
        <row r="1082">
          <cell r="A1082" t="str">
            <v>5 S 02 110 01</v>
          </cell>
          <cell r="B1082" t="str">
            <v>Regul. subleito c/ fresa. corte contr. aut. greide</v>
          </cell>
          <cell r="E1082" t="str">
            <v>m2</v>
          </cell>
          <cell r="F1082">
            <v>0.83</v>
          </cell>
        </row>
        <row r="1083">
          <cell r="A1083" t="str">
            <v>5 S 02 200 00</v>
          </cell>
          <cell r="B1083" t="str">
            <v>Sub-base solo estabilizado granul. s/ mistura</v>
          </cell>
          <cell r="E1083" t="str">
            <v>m3</v>
          </cell>
          <cell r="F1083">
            <v>8.57</v>
          </cell>
        </row>
        <row r="1084">
          <cell r="A1084" t="str">
            <v>5 S 02 200 01</v>
          </cell>
          <cell r="B1084" t="str">
            <v>Base solo estabilizado granul. s/ mistura</v>
          </cell>
          <cell r="E1084" t="str">
            <v>m3</v>
          </cell>
          <cell r="F1084">
            <v>8.57</v>
          </cell>
        </row>
        <row r="1085">
          <cell r="A1085" t="str">
            <v>5 S 02 201 00</v>
          </cell>
          <cell r="B1085" t="str">
            <v>Recomposição camada de base s/ adição de material</v>
          </cell>
          <cell r="E1085" t="str">
            <v>m2</v>
          </cell>
          <cell r="F1085">
            <v>0.53</v>
          </cell>
        </row>
        <row r="1086">
          <cell r="A1086" t="str">
            <v>5 S 02 210 00</v>
          </cell>
          <cell r="B1086" t="str">
            <v>Sub-base estabiliz. granul. c/ mist. solo na pista</v>
          </cell>
          <cell r="E1086" t="str">
            <v>m3</v>
          </cell>
          <cell r="F1086">
            <v>9.07</v>
          </cell>
        </row>
        <row r="1087">
          <cell r="A1087" t="str">
            <v>5 S 02 210 01</v>
          </cell>
          <cell r="B1087" t="str">
            <v>Sub-base estab. granul.c/mist. solo-areia na pista</v>
          </cell>
          <cell r="E1087" t="str">
            <v>m3</v>
          </cell>
          <cell r="F1087">
            <v>10.43</v>
          </cell>
        </row>
        <row r="1088">
          <cell r="A1088" t="str">
            <v>5 S 02 210 02</v>
          </cell>
          <cell r="B1088" t="str">
            <v>Base estabiliz.granul.c/ mist. solo areia na pista</v>
          </cell>
          <cell r="E1088" t="str">
            <v>m3</v>
          </cell>
          <cell r="F1088">
            <v>10.43</v>
          </cell>
        </row>
        <row r="1089">
          <cell r="A1089" t="str">
            <v>5 S 02 220 00</v>
          </cell>
          <cell r="B1089" t="str">
            <v>Base estabilizada granul. c/ mistura solo-brita</v>
          </cell>
          <cell r="E1089" t="str">
            <v>m3</v>
          </cell>
          <cell r="F1089">
            <v>27.52</v>
          </cell>
        </row>
        <row r="1090">
          <cell r="A1090" t="str">
            <v>5 S 02 230 00</v>
          </cell>
          <cell r="B1090" t="str">
            <v>Base de brita graduada</v>
          </cell>
          <cell r="E1090" t="str">
            <v>m3</v>
          </cell>
          <cell r="F1090">
            <v>43.43</v>
          </cell>
        </row>
        <row r="1091">
          <cell r="A1091" t="str">
            <v>5 S 02 230 01</v>
          </cell>
          <cell r="B1091" t="str">
            <v>Base brita grad.c/distr.agreg. contr. autom.greide</v>
          </cell>
          <cell r="E1091" t="str">
            <v>m3</v>
          </cell>
          <cell r="F1091">
            <v>44.54</v>
          </cell>
        </row>
        <row r="1092">
          <cell r="A1092" t="str">
            <v>5 S 02 231 00</v>
          </cell>
          <cell r="B1092" t="str">
            <v>Base de macadame hidraúlico</v>
          </cell>
          <cell r="E1092" t="str">
            <v>m3</v>
          </cell>
          <cell r="F1092">
            <v>38.22</v>
          </cell>
        </row>
        <row r="1093">
          <cell r="A1093" t="str">
            <v>5 S 02 240 11</v>
          </cell>
          <cell r="B1093" t="str">
            <v>Recomposição camada de base c/ adição de cimento</v>
          </cell>
          <cell r="E1093" t="str">
            <v>m3</v>
          </cell>
          <cell r="F1093">
            <v>52.12</v>
          </cell>
        </row>
        <row r="1094">
          <cell r="A1094" t="str">
            <v>5 S 02 241 01</v>
          </cell>
          <cell r="B1094" t="str">
            <v>Base de solo cimento com mistura em usina</v>
          </cell>
          <cell r="E1094" t="str">
            <v>m3</v>
          </cell>
          <cell r="F1094">
            <v>109.61</v>
          </cell>
        </row>
        <row r="1095">
          <cell r="A1095" t="str">
            <v>5 S 02 243 01</v>
          </cell>
          <cell r="B1095" t="str">
            <v>Sub-base solo melhorado c/cimento c/mist. em usina</v>
          </cell>
          <cell r="E1095" t="str">
            <v>m3</v>
          </cell>
          <cell r="F1095">
            <v>64.09</v>
          </cell>
        </row>
        <row r="1096">
          <cell r="A1096" t="str">
            <v>5 S 02 249 11</v>
          </cell>
          <cell r="B1096" t="str">
            <v>Recomp. base c/ demol. do rev. e incorp. à base</v>
          </cell>
          <cell r="E1096" t="str">
            <v>m3</v>
          </cell>
          <cell r="F1096">
            <v>12.8</v>
          </cell>
        </row>
        <row r="1097">
          <cell r="A1097" t="str">
            <v>5 S 02 300 00</v>
          </cell>
          <cell r="B1097" t="str">
            <v>Imprimação</v>
          </cell>
          <cell r="E1097" t="str">
            <v>m2</v>
          </cell>
          <cell r="F1097">
            <v>0.17</v>
          </cell>
        </row>
        <row r="1098">
          <cell r="A1098" t="str">
            <v>5 S 02 400 00</v>
          </cell>
          <cell r="B1098" t="str">
            <v>Pintura de ligação</v>
          </cell>
          <cell r="E1098" t="str">
            <v>m2</v>
          </cell>
          <cell r="F1098">
            <v>0.1</v>
          </cell>
        </row>
        <row r="1099">
          <cell r="A1099" t="str">
            <v>5 S 02 500 00</v>
          </cell>
          <cell r="B1099" t="str">
            <v>Tratamento superficial simples c/ CAP</v>
          </cell>
          <cell r="E1099" t="str">
            <v>m2</v>
          </cell>
          <cell r="F1099">
            <v>0.5</v>
          </cell>
        </row>
        <row r="1100">
          <cell r="A1100" t="str">
            <v>5 S 02 500 01</v>
          </cell>
          <cell r="B1100" t="str">
            <v>Tratamento superficial simples c/ emulsão</v>
          </cell>
          <cell r="E1100" t="str">
            <v>m2</v>
          </cell>
          <cell r="F1100">
            <v>0.47</v>
          </cell>
        </row>
        <row r="1101">
          <cell r="A1101" t="str">
            <v>5 S 02 500 02</v>
          </cell>
          <cell r="B1101" t="str">
            <v>Tratamento superficial simples c/ banho diluído</v>
          </cell>
          <cell r="E1101" t="str">
            <v>m2</v>
          </cell>
          <cell r="F1101">
            <v>0.54</v>
          </cell>
        </row>
        <row r="1102">
          <cell r="A1102" t="str">
            <v>5 S 02 501 00</v>
          </cell>
          <cell r="B1102" t="str">
            <v>Tratamento superficial duplo c/ CAP</v>
          </cell>
          <cell r="E1102" t="str">
            <v>m2</v>
          </cell>
          <cell r="F1102">
            <v>1.49</v>
          </cell>
        </row>
        <row r="1103">
          <cell r="A1103" t="str">
            <v>5 S 02 501 01</v>
          </cell>
          <cell r="B1103" t="str">
            <v>Tratamento superficial duplo c/ emulsão</v>
          </cell>
          <cell r="E1103" t="str">
            <v>m2</v>
          </cell>
          <cell r="F1103">
            <v>1.49</v>
          </cell>
        </row>
        <row r="1104">
          <cell r="A1104" t="str">
            <v>5 S 02 501 02</v>
          </cell>
          <cell r="B1104" t="str">
            <v>Tratamento superficial duplo c/ banho diluído</v>
          </cell>
          <cell r="E1104" t="str">
            <v>m2</v>
          </cell>
          <cell r="F1104">
            <v>1.63</v>
          </cell>
        </row>
        <row r="1105">
          <cell r="A1105" t="str">
            <v>5 S 02 502 00</v>
          </cell>
          <cell r="B1105" t="str">
            <v>Tratamento superficial triplo c/ CAP</v>
          </cell>
          <cell r="E1105" t="str">
            <v>m2</v>
          </cell>
          <cell r="F1105">
            <v>2.14</v>
          </cell>
        </row>
        <row r="1106">
          <cell r="A1106" t="str">
            <v>5 S 02 502 01</v>
          </cell>
          <cell r="B1106" t="str">
            <v>Tratamento superficial triplo c/ emulsão</v>
          </cell>
          <cell r="E1106" t="str">
            <v>m2</v>
          </cell>
          <cell r="F1106">
            <v>2.16</v>
          </cell>
        </row>
        <row r="1107">
          <cell r="A1107" t="str">
            <v>5 S 02 502 02</v>
          </cell>
          <cell r="B1107" t="str">
            <v>Tratamento superficial triplo c/ banho diluído</v>
          </cell>
          <cell r="E1107" t="str">
            <v>m2</v>
          </cell>
          <cell r="F1107">
            <v>2.34</v>
          </cell>
        </row>
        <row r="1108">
          <cell r="A1108" t="str">
            <v>5 S 02 511 01</v>
          </cell>
          <cell r="B1108" t="str">
            <v>Micro-revestimento a frio - Microflex 0,8cm</v>
          </cell>
          <cell r="E1108" t="str">
            <v>m2</v>
          </cell>
          <cell r="F1108">
            <v>1.22</v>
          </cell>
        </row>
        <row r="1109">
          <cell r="A1109" t="str">
            <v>5 S 02 511 02</v>
          </cell>
          <cell r="B1109" t="str">
            <v>Micro-revestimento a frio - Microflex 1,5 cm</v>
          </cell>
          <cell r="E1109" t="str">
            <v>m2</v>
          </cell>
          <cell r="F1109">
            <v>2.39</v>
          </cell>
        </row>
        <row r="1110">
          <cell r="A1110" t="str">
            <v>5 S 02 511 03</v>
          </cell>
          <cell r="B1110" t="str">
            <v>Micro-revestimento a frio - Microflex 2,0 cm</v>
          </cell>
          <cell r="E1110" t="str">
            <v>m2</v>
          </cell>
          <cell r="F1110">
            <v>3.17</v>
          </cell>
        </row>
        <row r="1111">
          <cell r="A1111" t="str">
            <v>5 S 02 511 04</v>
          </cell>
          <cell r="B1111" t="str">
            <v>Micro-revestimento a frio - Microflex - 2,5 cm</v>
          </cell>
          <cell r="E1111" t="str">
            <v>m2</v>
          </cell>
          <cell r="F1111">
            <v>3.73</v>
          </cell>
        </row>
        <row r="1112">
          <cell r="A1112" t="str">
            <v>5 S 02 512 01</v>
          </cell>
          <cell r="B1112" t="str">
            <v>Lama asfáltica fina (granulometrias I e II)</v>
          </cell>
          <cell r="E1112" t="str">
            <v>m2</v>
          </cell>
          <cell r="F1112">
            <v>0.52</v>
          </cell>
        </row>
        <row r="1113">
          <cell r="A1113" t="str">
            <v>5 S 02 512 02</v>
          </cell>
          <cell r="B1113" t="str">
            <v>Lama asfáltica grossa (granulometrias III e IV)</v>
          </cell>
          <cell r="E1113" t="str">
            <v>m2</v>
          </cell>
          <cell r="F1113">
            <v>0.93</v>
          </cell>
        </row>
        <row r="1114">
          <cell r="A1114" t="str">
            <v>5 S 02 530 00</v>
          </cell>
          <cell r="B1114" t="str">
            <v>Pré-misturado a frio</v>
          </cell>
          <cell r="E1114" t="str">
            <v>m3</v>
          </cell>
          <cell r="F1114">
            <v>61.21</v>
          </cell>
        </row>
        <row r="1115">
          <cell r="A1115" t="str">
            <v>5 S 02 531 00</v>
          </cell>
          <cell r="B1115" t="str">
            <v>Macadame betuminoso por penetração</v>
          </cell>
          <cell r="E1115" t="str">
            <v>m3</v>
          </cell>
          <cell r="F1115">
            <v>51.61</v>
          </cell>
        </row>
        <row r="1116">
          <cell r="A1116" t="str">
            <v>5 S 02 532 00</v>
          </cell>
          <cell r="B1116" t="str">
            <v>Areia-asfalto a quente</v>
          </cell>
          <cell r="E1116" t="str">
            <v>t</v>
          </cell>
          <cell r="F1116">
            <v>39.270000000000003</v>
          </cell>
        </row>
        <row r="1117">
          <cell r="A1117" t="str">
            <v>5 S 02 540 01</v>
          </cell>
          <cell r="B1117" t="str">
            <v>Conc. betumin.usinado a quente - capa de rolamento</v>
          </cell>
          <cell r="E1117" t="str">
            <v>t</v>
          </cell>
          <cell r="F1117">
            <v>34.75</v>
          </cell>
        </row>
        <row r="1118">
          <cell r="A1118" t="str">
            <v>5 S 02 540 02</v>
          </cell>
          <cell r="B1118" t="str">
            <v>Concreto betuminoso usinado a quente - binder</v>
          </cell>
          <cell r="E1118" t="str">
            <v>t</v>
          </cell>
          <cell r="F1118">
            <v>34.22</v>
          </cell>
        </row>
        <row r="1119">
          <cell r="A1119" t="str">
            <v>5 S 02 540 11</v>
          </cell>
          <cell r="B1119" t="str">
            <v>CBUQ reciclado a quente no local</v>
          </cell>
          <cell r="E1119" t="str">
            <v>t</v>
          </cell>
          <cell r="F1119" t="str">
            <v>excluído</v>
          </cell>
        </row>
        <row r="1120">
          <cell r="A1120" t="str">
            <v>5 S 02 540 12</v>
          </cell>
          <cell r="B1120" t="str">
            <v>CBUQ reciclado em usina fixa</v>
          </cell>
          <cell r="E1120" t="str">
            <v>t</v>
          </cell>
          <cell r="F1120">
            <v>29.87</v>
          </cell>
        </row>
        <row r="1121">
          <cell r="A1121" t="str">
            <v>5 S 02 600 00</v>
          </cell>
          <cell r="B1121" t="str">
            <v>Manta sintét. p/ recap.asfál.- fornec. e aplicação</v>
          </cell>
          <cell r="E1121" t="str">
            <v>m2</v>
          </cell>
          <cell r="F1121">
            <v>4.68</v>
          </cell>
        </row>
        <row r="1122">
          <cell r="A1122" t="str">
            <v>5 S 02 607 00</v>
          </cell>
          <cell r="B1122" t="str">
            <v>Concreto cimento portland c/ equip. pequeno porte</v>
          </cell>
          <cell r="E1122" t="str">
            <v>m3</v>
          </cell>
          <cell r="F1122">
            <v>312.11</v>
          </cell>
        </row>
        <row r="1123">
          <cell r="A1123" t="str">
            <v>5 S 02 702 00</v>
          </cell>
          <cell r="B1123" t="str">
            <v>Limpeza e enchimento de junta de pavimento de conc</v>
          </cell>
          <cell r="E1123" t="str">
            <v>m</v>
          </cell>
          <cell r="F1123">
            <v>2.64</v>
          </cell>
        </row>
        <row r="1124">
          <cell r="A1124" t="str">
            <v>5 S 02 905 00</v>
          </cell>
          <cell r="B1124" t="str">
            <v>Remoção mecanizada de revestimento betuminoso</v>
          </cell>
          <cell r="E1124" t="str">
            <v>m3</v>
          </cell>
          <cell r="F1124">
            <v>6.16</v>
          </cell>
        </row>
        <row r="1125">
          <cell r="A1125" t="str">
            <v>5 S 02 905 01</v>
          </cell>
          <cell r="B1125" t="str">
            <v>Remoção manual de revestimento betuminoso</v>
          </cell>
          <cell r="E1125" t="str">
            <v>m3</v>
          </cell>
          <cell r="F1125">
            <v>104.36</v>
          </cell>
        </row>
        <row r="1126">
          <cell r="A1126" t="str">
            <v>5 S 02 906 00</v>
          </cell>
          <cell r="B1126" t="str">
            <v>Remoção mecanizada da camada granular pavimento</v>
          </cell>
          <cell r="E1126" t="str">
            <v>m3</v>
          </cell>
          <cell r="F1126">
            <v>3.95</v>
          </cell>
        </row>
        <row r="1127">
          <cell r="A1127" t="str">
            <v>5 S 02 906 01</v>
          </cell>
          <cell r="B1127" t="str">
            <v>Remoção manual da camada granular do pavimento</v>
          </cell>
          <cell r="E1127" t="str">
            <v>m3</v>
          </cell>
          <cell r="F1127">
            <v>56.65</v>
          </cell>
        </row>
        <row r="1128">
          <cell r="A1128" t="str">
            <v>5 S 02 907 00</v>
          </cell>
          <cell r="B1128" t="str">
            <v>Remoção mecanizada material de baixa capac.suporte</v>
          </cell>
          <cell r="E1128" t="str">
            <v>m3</v>
          </cell>
          <cell r="F1128">
            <v>3.89</v>
          </cell>
        </row>
        <row r="1129">
          <cell r="A1129" t="str">
            <v>5 S 02 907 01</v>
          </cell>
          <cell r="B1129" t="str">
            <v>Remoção manual de material de baixa capac.suporte</v>
          </cell>
          <cell r="E1129" t="str">
            <v>m3</v>
          </cell>
          <cell r="F1129">
            <v>48</v>
          </cell>
        </row>
        <row r="1130">
          <cell r="A1130" t="str">
            <v>5 S 02 908 00</v>
          </cell>
          <cell r="B1130" t="str">
            <v>Arrancamento e remoção de paralelepípedos</v>
          </cell>
          <cell r="E1130" t="str">
            <v>m2</v>
          </cell>
          <cell r="F1130">
            <v>13.14</v>
          </cell>
        </row>
        <row r="1131">
          <cell r="A1131" t="str">
            <v>5 S 02 909 00</v>
          </cell>
          <cell r="B1131" t="str">
            <v>Arrancamento e remoção de meios-fios</v>
          </cell>
          <cell r="E1131" t="str">
            <v>m3</v>
          </cell>
          <cell r="F1131">
            <v>71.58</v>
          </cell>
        </row>
        <row r="1132">
          <cell r="A1132" t="str">
            <v>5 S 02 990 11</v>
          </cell>
          <cell r="B1132" t="str">
            <v>Fresagem contínua do revest. betuminoso</v>
          </cell>
          <cell r="E1132" t="str">
            <v>m3</v>
          </cell>
          <cell r="F1132">
            <v>93.45</v>
          </cell>
        </row>
        <row r="1133">
          <cell r="A1133" t="str">
            <v>5 S 02 990 12</v>
          </cell>
          <cell r="B1133" t="str">
            <v>Fresagem descontínua revest. betuminoso</v>
          </cell>
          <cell r="E1133" t="str">
            <v>m3</v>
          </cell>
          <cell r="F1133">
            <v>129.79</v>
          </cell>
        </row>
        <row r="1134">
          <cell r="A1134" t="str">
            <v>5 S 04 300 16</v>
          </cell>
          <cell r="B1134" t="str">
            <v>Bueiro met. chapas múltiplas D=1,60m galv.</v>
          </cell>
          <cell r="E1134" t="str">
            <v>m</v>
          </cell>
          <cell r="F1134">
            <v>1028.1099999999999</v>
          </cell>
        </row>
        <row r="1135">
          <cell r="A1135" t="str">
            <v>5 S 04 300 20</v>
          </cell>
          <cell r="B1135" t="str">
            <v>Bueiro met. chapas múltiplas D=2,00m galv.</v>
          </cell>
          <cell r="E1135" t="str">
            <v>m</v>
          </cell>
          <cell r="F1135">
            <v>1279.3399999999999</v>
          </cell>
        </row>
        <row r="1136">
          <cell r="A1136" t="str">
            <v>5 S 04 301 16</v>
          </cell>
          <cell r="B1136" t="str">
            <v>Bueiro met. chapas múltiplas D=1,60m rev. epoxy</v>
          </cell>
          <cell r="E1136" t="str">
            <v>m</v>
          </cell>
          <cell r="F1136">
            <v>1076.94</v>
          </cell>
        </row>
        <row r="1137">
          <cell r="A1137" t="str">
            <v>5 S 04 301 20</v>
          </cell>
          <cell r="B1137" t="str">
            <v>Bueiro met. chapas múltiplas D=2,00m rev. epoxy</v>
          </cell>
          <cell r="E1137" t="str">
            <v>m</v>
          </cell>
          <cell r="F1137">
            <v>1339.98</v>
          </cell>
        </row>
        <row r="1138">
          <cell r="A1138" t="str">
            <v>5 S 04 310 16</v>
          </cell>
          <cell r="B1138" t="str">
            <v>Bueiro met. s/ interrup. de tráf. D=1,60m galv.</v>
          </cell>
          <cell r="E1138" t="str">
            <v>m</v>
          </cell>
          <cell r="F1138">
            <v>1958.05</v>
          </cell>
        </row>
        <row r="1139">
          <cell r="A1139" t="str">
            <v>5 S 04 310 20</v>
          </cell>
          <cell r="B1139" t="str">
            <v>Bueiro met. s/ interrup. de tráf. D=2,00m galv.</v>
          </cell>
          <cell r="E1139" t="str">
            <v>m</v>
          </cell>
          <cell r="F1139">
            <v>2435.4499999999998</v>
          </cell>
        </row>
        <row r="1140">
          <cell r="A1140" t="str">
            <v>5 S 04 311 16</v>
          </cell>
          <cell r="B1140" t="str">
            <v>Bueiro met.s/interrupção traf. D=1,60 m rev.epoxy</v>
          </cell>
          <cell r="E1140" t="str">
            <v>m</v>
          </cell>
          <cell r="F1140">
            <v>2031.03</v>
          </cell>
        </row>
        <row r="1141">
          <cell r="A1141" t="str">
            <v>5 S 04 311 20</v>
          </cell>
          <cell r="B1141" t="str">
            <v>Bueiro met.s/interrupção tráf. D=2,00 m rev. epoxy</v>
          </cell>
          <cell r="E1141" t="str">
            <v>m</v>
          </cell>
          <cell r="F1141">
            <v>2442.35</v>
          </cell>
        </row>
        <row r="1142">
          <cell r="A1142" t="str">
            <v>5 S 04 999 01</v>
          </cell>
          <cell r="B1142" t="str">
            <v>Remoção de bueiros existentes</v>
          </cell>
          <cell r="E1142" t="str">
            <v>m</v>
          </cell>
          <cell r="F1142">
            <v>36.86</v>
          </cell>
        </row>
        <row r="1143">
          <cell r="A1143" t="str">
            <v>5 S 04 999 04</v>
          </cell>
          <cell r="B1143" t="str">
            <v>Restauração de disp. danif. com concr. fck=12 MPa</v>
          </cell>
          <cell r="E1143" t="str">
            <v>m3</v>
          </cell>
          <cell r="F1143">
            <v>246.17</v>
          </cell>
        </row>
        <row r="1144">
          <cell r="A1144" t="str">
            <v>5 S 04 999 07</v>
          </cell>
          <cell r="B1144" t="str">
            <v>Demolição de dispositivos de concreto simples</v>
          </cell>
          <cell r="E1144" t="str">
            <v>m3</v>
          </cell>
          <cell r="F1144">
            <v>67.47</v>
          </cell>
        </row>
        <row r="1145">
          <cell r="A1145" t="str">
            <v>5 S 04 999 08</v>
          </cell>
          <cell r="B1145" t="str">
            <v>Demolição de dispositivos de concreto armado</v>
          </cell>
          <cell r="E1145" t="str">
            <v>m3</v>
          </cell>
          <cell r="F1145">
            <v>306.33</v>
          </cell>
        </row>
        <row r="1146">
          <cell r="A1146" t="str">
            <v>5 S 05 100 00</v>
          </cell>
          <cell r="B1146" t="str">
            <v>Enleivamento</v>
          </cell>
          <cell r="E1146" t="str">
            <v>m2</v>
          </cell>
          <cell r="F1146">
            <v>3.92</v>
          </cell>
        </row>
        <row r="1147">
          <cell r="A1147" t="str">
            <v>5 S 05 102 00</v>
          </cell>
          <cell r="B1147" t="str">
            <v>Hidrossemeadura</v>
          </cell>
          <cell r="E1147" t="str">
            <v>m2</v>
          </cell>
          <cell r="F1147">
            <v>0.86</v>
          </cell>
        </row>
        <row r="1148">
          <cell r="A1148" t="str">
            <v>5 S 05 300 01</v>
          </cell>
          <cell r="B1148" t="str">
            <v>Alvenaria de pedra arrumada</v>
          </cell>
          <cell r="E1148" t="str">
            <v>m3</v>
          </cell>
          <cell r="F1148">
            <v>56.22</v>
          </cell>
        </row>
        <row r="1149">
          <cell r="A1149" t="str">
            <v>5 S 05 300 02</v>
          </cell>
          <cell r="B1149" t="str">
            <v>Enrocamento de pedra jogada</v>
          </cell>
          <cell r="E1149" t="str">
            <v>m3</v>
          </cell>
          <cell r="F1149">
            <v>32.03</v>
          </cell>
        </row>
        <row r="1150">
          <cell r="A1150" t="str">
            <v>5 S 05 301 00</v>
          </cell>
          <cell r="B1150" t="str">
            <v>Alvenaria de pedra argamassada</v>
          </cell>
          <cell r="E1150" t="str">
            <v>m3</v>
          </cell>
          <cell r="F1150">
            <v>139.43</v>
          </cell>
        </row>
        <row r="1151">
          <cell r="A1151" t="str">
            <v>5 S 05 302 01</v>
          </cell>
          <cell r="B1151" t="str">
            <v>Muro de gabião tipo caixa</v>
          </cell>
          <cell r="E1151" t="str">
            <v>m3</v>
          </cell>
          <cell r="F1151">
            <v>138.34</v>
          </cell>
        </row>
        <row r="1152">
          <cell r="A1152" t="str">
            <v>5 S 05 303 01</v>
          </cell>
          <cell r="B1152" t="str">
            <v>Terra armada - ECE - greide 0,0&lt;h&lt;6,00m</v>
          </cell>
          <cell r="E1152" t="str">
            <v>m2</v>
          </cell>
          <cell r="F1152">
            <v>196.56</v>
          </cell>
        </row>
        <row r="1153">
          <cell r="A1153" t="str">
            <v>5 S 05 303 02</v>
          </cell>
          <cell r="B1153" t="str">
            <v>Terra armada - ECE - greide 6,0&lt;h&lt;9,00</v>
          </cell>
          <cell r="E1153" t="str">
            <v>m2</v>
          </cell>
          <cell r="F1153">
            <v>220.52</v>
          </cell>
        </row>
        <row r="1154">
          <cell r="A1154" t="str">
            <v>5 S 05 303 03</v>
          </cell>
          <cell r="B1154" t="str">
            <v>Terra armada - ECE - greide 9,0&lt;h&lt;12,00m</v>
          </cell>
          <cell r="E1154" t="str">
            <v>m2</v>
          </cell>
          <cell r="F1154">
            <v>244.38</v>
          </cell>
        </row>
        <row r="1155">
          <cell r="A1155" t="str">
            <v>5 S 05 303 04</v>
          </cell>
          <cell r="B1155" t="str">
            <v>Terra armada - ECE - pé de talude 0,0&lt;h&lt;6,00m</v>
          </cell>
          <cell r="E1155" t="str">
            <v>m2</v>
          </cell>
          <cell r="F1155">
            <v>231.72</v>
          </cell>
        </row>
        <row r="1156">
          <cell r="A1156" t="str">
            <v>5 S 05 303 05</v>
          </cell>
          <cell r="B1156" t="str">
            <v>Terra armada - ECE - pé de talude 6,0&lt;h&lt;9,00m</v>
          </cell>
          <cell r="E1156" t="str">
            <v>m2</v>
          </cell>
          <cell r="F1156">
            <v>260.49</v>
          </cell>
        </row>
        <row r="1157">
          <cell r="A1157" t="str">
            <v>5 S 05 303 06</v>
          </cell>
          <cell r="B1157" t="str">
            <v>Terra armada - ECE - pé de talude 9,0&lt;h&lt;12,00m</v>
          </cell>
          <cell r="E1157" t="str">
            <v>m2</v>
          </cell>
          <cell r="F1157">
            <v>287.66000000000003</v>
          </cell>
        </row>
        <row r="1158">
          <cell r="A1158" t="str">
            <v>5 S 05 303 07</v>
          </cell>
          <cell r="B1158" t="str">
            <v>Terra armada - ECE - encontro portante 0,0&lt;h&lt;6,0m</v>
          </cell>
          <cell r="E1158" t="str">
            <v>m2</v>
          </cell>
          <cell r="F1158">
            <v>421.92</v>
          </cell>
        </row>
        <row r="1159">
          <cell r="A1159" t="str">
            <v>5 S 05 303 08</v>
          </cell>
          <cell r="B1159" t="str">
            <v>Terra armada - ECE - encontro portante 6,0&lt;h&lt;9,00m</v>
          </cell>
          <cell r="E1159" t="str">
            <v>m2</v>
          </cell>
          <cell r="F1159">
            <v>562.24</v>
          </cell>
        </row>
        <row r="1160">
          <cell r="A1160" t="str">
            <v>5 S 05 303 09</v>
          </cell>
          <cell r="B1160" t="str">
            <v>Escamas de concreto armado para terra armada</v>
          </cell>
          <cell r="E1160" t="str">
            <v>m3</v>
          </cell>
          <cell r="F1160">
            <v>535.33000000000004</v>
          </cell>
        </row>
        <row r="1161">
          <cell r="A1161" t="str">
            <v>5 S 05 303 10</v>
          </cell>
          <cell r="B1161" t="str">
            <v>Conc. de soleira e arrem. de maciço de terra arm.</v>
          </cell>
          <cell r="E1161" t="str">
            <v>m3</v>
          </cell>
          <cell r="F1161">
            <v>254.14</v>
          </cell>
        </row>
        <row r="1162">
          <cell r="A1162" t="str">
            <v>5 S 05 303 11</v>
          </cell>
          <cell r="B1162" t="str">
            <v>Montagem de maciço terra armada</v>
          </cell>
          <cell r="E1162" t="str">
            <v>m2</v>
          </cell>
          <cell r="F1162">
            <v>61.95</v>
          </cell>
        </row>
        <row r="1163">
          <cell r="A1163" t="str">
            <v>5 S 05 340 01</v>
          </cell>
          <cell r="B1163" t="str">
            <v>Execução cortina atirantada conc.armado fck=15 MPa</v>
          </cell>
          <cell r="E1163" t="str">
            <v>m3</v>
          </cell>
          <cell r="F1163">
            <v>882.36</v>
          </cell>
        </row>
        <row r="1164">
          <cell r="A1164" t="str">
            <v>5 S 05 900 01</v>
          </cell>
          <cell r="B1164" t="str">
            <v>Execução tirante protendido cortina atirantada</v>
          </cell>
          <cell r="E1164" t="str">
            <v>m</v>
          </cell>
          <cell r="F1164">
            <v>92.75</v>
          </cell>
        </row>
        <row r="1165">
          <cell r="A1165" t="str">
            <v>5 S 06 400 01</v>
          </cell>
          <cell r="B1165" t="str">
            <v>Cêrcas arame farp. c/ mourão conc. seção quadr.</v>
          </cell>
          <cell r="E1165" t="str">
            <v>m</v>
          </cell>
          <cell r="F1165">
            <v>15.13</v>
          </cell>
        </row>
        <row r="1166">
          <cell r="A1166" t="str">
            <v>5 S 06 400 02</v>
          </cell>
          <cell r="B1166" t="str">
            <v>Cerca arame farp. c/ mourão de conc. seção triang</v>
          </cell>
          <cell r="E1166" t="str">
            <v>m</v>
          </cell>
          <cell r="F1166">
            <v>11.7</v>
          </cell>
        </row>
        <row r="1167">
          <cell r="A1167" t="str">
            <v>5 S 06 410 00</v>
          </cell>
          <cell r="B1167" t="str">
            <v>Cêrcas arame farpado com suporte madeira</v>
          </cell>
          <cell r="E1167" t="str">
            <v>m</v>
          </cell>
          <cell r="F1167">
            <v>18.739999999999998</v>
          </cell>
        </row>
        <row r="1168">
          <cell r="A1168" t="str">
            <v>5 S 09 001 07</v>
          </cell>
          <cell r="B1168" t="str">
            <v>Transporte local em rodov. não pavim.</v>
          </cell>
          <cell r="E1168" t="str">
            <v>tkm</v>
          </cell>
          <cell r="F1168">
            <v>0.55000000000000004</v>
          </cell>
        </row>
        <row r="1169">
          <cell r="A1169" t="str">
            <v>5 S 09 001 90</v>
          </cell>
          <cell r="B1169" t="str">
            <v>Transporte comercial c/ carroc. rodov. não pav.</v>
          </cell>
          <cell r="E1169" t="str">
            <v>tkm</v>
          </cell>
          <cell r="F1169">
            <v>0.36</v>
          </cell>
        </row>
        <row r="1170">
          <cell r="A1170" t="str">
            <v>5 S 09 002 07</v>
          </cell>
          <cell r="B1170" t="str">
            <v>Transporte local em rodov. pavim.</v>
          </cell>
          <cell r="E1170" t="str">
            <v>tkm</v>
          </cell>
          <cell r="F1170">
            <v>0.41</v>
          </cell>
        </row>
        <row r="1171">
          <cell r="A1171" t="str">
            <v>5 S 09 002 90</v>
          </cell>
          <cell r="B1171" t="str">
            <v>Transporte comercial c/ carroceria rodov. pav.</v>
          </cell>
          <cell r="E1171" t="str">
            <v>tkm</v>
          </cell>
          <cell r="F1171">
            <v>0.24</v>
          </cell>
        </row>
        <row r="1173">
          <cell r="B1173" t="str">
            <v>MATERIAIS</v>
          </cell>
          <cell r="C1173" t="str">
            <v>Und Com</v>
          </cell>
          <cell r="D1173" t="str">
            <v>Fator de Conversão</v>
          </cell>
          <cell r="E1173" t="str">
            <v>Und</v>
          </cell>
        </row>
        <row r="1174">
          <cell r="A1174" t="str">
            <v>AM01</v>
          </cell>
          <cell r="B1174" t="str">
            <v>Aço D=4,2 mm CA 25</v>
          </cell>
          <cell r="C1174" t="str">
            <v>kg</v>
          </cell>
          <cell r="D1174">
            <v>1</v>
          </cell>
          <cell r="E1174" t="str">
            <v>kg</v>
          </cell>
        </row>
        <row r="1175">
          <cell r="A1175" t="str">
            <v>AM02</v>
          </cell>
          <cell r="B1175" t="str">
            <v>Aço D=6,3 mm CA 25</v>
          </cell>
          <cell r="C1175" t="str">
            <v>kg</v>
          </cell>
          <cell r="D1175">
            <v>1</v>
          </cell>
          <cell r="E1175" t="str">
            <v>kg</v>
          </cell>
        </row>
        <row r="1176">
          <cell r="A1176" t="str">
            <v>AM03</v>
          </cell>
          <cell r="B1176" t="str">
            <v>Aço D=10 mm CA 25</v>
          </cell>
          <cell r="C1176" t="str">
            <v>kg</v>
          </cell>
          <cell r="D1176">
            <v>1</v>
          </cell>
          <cell r="E1176" t="str">
            <v>kg</v>
          </cell>
        </row>
        <row r="1177">
          <cell r="A1177" t="str">
            <v>AM04</v>
          </cell>
          <cell r="B1177" t="str">
            <v>Aço D=6,3 mm CA 50</v>
          </cell>
          <cell r="C1177" t="str">
            <v>kg</v>
          </cell>
          <cell r="D1177">
            <v>1</v>
          </cell>
          <cell r="E1177" t="str">
            <v>kg</v>
          </cell>
        </row>
        <row r="1178">
          <cell r="A1178" t="str">
            <v>AM05</v>
          </cell>
          <cell r="B1178" t="str">
            <v>Aço D=10 mm CA 50</v>
          </cell>
          <cell r="C1178" t="str">
            <v>kg</v>
          </cell>
          <cell r="D1178">
            <v>1</v>
          </cell>
          <cell r="E1178" t="str">
            <v>kg</v>
          </cell>
        </row>
        <row r="1179">
          <cell r="A1179" t="str">
            <v>AM06</v>
          </cell>
          <cell r="B1179" t="str">
            <v>Aço D=4,2 mm CA 60</v>
          </cell>
          <cell r="C1179" t="str">
            <v>kg</v>
          </cell>
          <cell r="D1179">
            <v>1</v>
          </cell>
          <cell r="E1179" t="str">
            <v>kg</v>
          </cell>
        </row>
        <row r="1180">
          <cell r="A1180" t="str">
            <v>AM07</v>
          </cell>
          <cell r="B1180" t="str">
            <v>Aço D=5,0 mm CA 60</v>
          </cell>
          <cell r="C1180" t="str">
            <v>kg</v>
          </cell>
          <cell r="D1180">
            <v>1</v>
          </cell>
          <cell r="E1180" t="str">
            <v>kg</v>
          </cell>
        </row>
        <row r="1181">
          <cell r="A1181" t="str">
            <v>AM08</v>
          </cell>
          <cell r="B1181" t="str">
            <v>Aço D=6,0 mm CA 60</v>
          </cell>
          <cell r="C1181" t="str">
            <v>kg</v>
          </cell>
          <cell r="D1181">
            <v>1</v>
          </cell>
          <cell r="E1181" t="str">
            <v>kg</v>
          </cell>
        </row>
        <row r="1182">
          <cell r="A1182" t="str">
            <v>AM09</v>
          </cell>
          <cell r="B1182" t="str">
            <v>Mandíbula móvel p/ britador 6240C</v>
          </cell>
          <cell r="C1182" t="str">
            <v>un</v>
          </cell>
          <cell r="D1182">
            <v>216</v>
          </cell>
          <cell r="E1182" t="str">
            <v>u/h</v>
          </cell>
        </row>
        <row r="1183">
          <cell r="A1183" t="str">
            <v>AM10</v>
          </cell>
          <cell r="B1183" t="str">
            <v>Mandíbula fixa p/ britador 6240C</v>
          </cell>
          <cell r="C1183" t="str">
            <v>un</v>
          </cell>
          <cell r="D1183">
            <v>133</v>
          </cell>
          <cell r="E1183" t="str">
            <v>u/h</v>
          </cell>
        </row>
        <row r="1184">
          <cell r="A1184" t="str">
            <v>AM11</v>
          </cell>
          <cell r="B1184" t="str">
            <v>Revestimento móvel p/ britador 60TS</v>
          </cell>
          <cell r="C1184" t="str">
            <v>un</v>
          </cell>
          <cell r="D1184">
            <v>381</v>
          </cell>
          <cell r="E1184" t="str">
            <v>u/h</v>
          </cell>
        </row>
        <row r="1185">
          <cell r="A1185" t="str">
            <v>AM12</v>
          </cell>
          <cell r="B1185" t="str">
            <v>Revestimento fixo p/ britador 60TS</v>
          </cell>
          <cell r="C1185" t="str">
            <v>un</v>
          </cell>
          <cell r="D1185">
            <v>395</v>
          </cell>
          <cell r="E1185" t="str">
            <v>u/h</v>
          </cell>
        </row>
        <row r="1186">
          <cell r="A1186" t="str">
            <v>AM19</v>
          </cell>
          <cell r="B1186" t="str">
            <v>Mandíbula fixa p/ britador 4230</v>
          </cell>
          <cell r="C1186" t="str">
            <v>un</v>
          </cell>
          <cell r="D1186">
            <v>150</v>
          </cell>
          <cell r="E1186" t="str">
            <v>u/h</v>
          </cell>
        </row>
        <row r="1187">
          <cell r="A1187" t="str">
            <v>AM20</v>
          </cell>
          <cell r="B1187" t="str">
            <v>Mandíbula móvel p/ britador 4230</v>
          </cell>
          <cell r="C1187" t="str">
            <v>un</v>
          </cell>
          <cell r="D1187">
            <v>100</v>
          </cell>
          <cell r="E1187" t="str">
            <v>u/h</v>
          </cell>
        </row>
        <row r="1188">
          <cell r="A1188" t="str">
            <v>AM25</v>
          </cell>
          <cell r="B1188" t="str">
            <v>Mandíbula móvel para britador 80x50</v>
          </cell>
          <cell r="C1188" t="str">
            <v>un</v>
          </cell>
          <cell r="D1188">
            <v>250</v>
          </cell>
          <cell r="E1188" t="str">
            <v>u/h</v>
          </cell>
        </row>
        <row r="1189">
          <cell r="A1189" t="str">
            <v>AM26</v>
          </cell>
          <cell r="B1189" t="str">
            <v>Mandíbula fixa para britador 80x50</v>
          </cell>
          <cell r="C1189" t="str">
            <v>un</v>
          </cell>
          <cell r="D1189">
            <v>437</v>
          </cell>
          <cell r="E1189" t="str">
            <v>u/h</v>
          </cell>
        </row>
        <row r="1190">
          <cell r="A1190" t="str">
            <v>AM27</v>
          </cell>
          <cell r="B1190" t="str">
            <v>Revestimento móvel p/ britador 90TS</v>
          </cell>
          <cell r="C1190" t="str">
            <v>un</v>
          </cell>
          <cell r="D1190">
            <v>338</v>
          </cell>
          <cell r="E1190" t="str">
            <v>u/h</v>
          </cell>
        </row>
        <row r="1191">
          <cell r="A1191" t="str">
            <v>AM28</v>
          </cell>
          <cell r="B1191" t="str">
            <v>Revestimento fixo p/ britador 90TS</v>
          </cell>
          <cell r="C1191" t="str">
            <v>un</v>
          </cell>
          <cell r="D1191">
            <v>440</v>
          </cell>
          <cell r="E1191" t="str">
            <v>u/h</v>
          </cell>
        </row>
        <row r="1192">
          <cell r="A1192" t="str">
            <v>AM29</v>
          </cell>
          <cell r="B1192" t="str">
            <v>Revestimento móvel p/ britador 90TF</v>
          </cell>
          <cell r="C1192" t="str">
            <v>un</v>
          </cell>
          <cell r="D1192">
            <v>99</v>
          </cell>
          <cell r="E1192" t="str">
            <v>u/h</v>
          </cell>
        </row>
        <row r="1193">
          <cell r="A1193" t="str">
            <v>AM30</v>
          </cell>
          <cell r="B1193" t="str">
            <v>Revestimento fixo p/ britador 90TF</v>
          </cell>
          <cell r="C1193" t="str">
            <v>un</v>
          </cell>
          <cell r="D1193">
            <v>125</v>
          </cell>
          <cell r="E1193" t="str">
            <v>u/h</v>
          </cell>
        </row>
        <row r="1194">
          <cell r="A1194" t="str">
            <v>AM35</v>
          </cell>
          <cell r="B1194" t="str">
            <v>Brita 1</v>
          </cell>
          <cell r="C1194" t="str">
            <v>m3</v>
          </cell>
          <cell r="D1194">
            <v>1</v>
          </cell>
          <cell r="E1194" t="str">
            <v>m3</v>
          </cell>
        </row>
        <row r="1195">
          <cell r="A1195" t="str">
            <v>AM36</v>
          </cell>
          <cell r="B1195" t="str">
            <v>Brita 2</v>
          </cell>
          <cell r="C1195" t="str">
            <v>m3</v>
          </cell>
          <cell r="D1195">
            <v>1</v>
          </cell>
          <cell r="E1195" t="str">
            <v>m3</v>
          </cell>
        </row>
        <row r="1196">
          <cell r="A1196" t="str">
            <v>AM37</v>
          </cell>
          <cell r="B1196" t="str">
            <v>Brita 3</v>
          </cell>
          <cell r="C1196" t="str">
            <v>m3</v>
          </cell>
          <cell r="D1196">
            <v>1</v>
          </cell>
          <cell r="E1196" t="str">
            <v>m3</v>
          </cell>
        </row>
        <row r="1197">
          <cell r="A1197" t="str">
            <v>F801</v>
          </cell>
          <cell r="B1197" t="str">
            <v>Bomba hidráulica alta pressão MAC</v>
          </cell>
          <cell r="C1197" t="str">
            <v>dia</v>
          </cell>
          <cell r="D1197">
            <v>8</v>
          </cell>
          <cell r="E1197" t="str">
            <v>h</v>
          </cell>
        </row>
        <row r="1198">
          <cell r="A1198" t="str">
            <v>F802</v>
          </cell>
          <cell r="B1198" t="str">
            <v>Bomba eletr p/ injeção de nata MAC</v>
          </cell>
          <cell r="C1198" t="str">
            <v>dia</v>
          </cell>
          <cell r="D1198">
            <v>8</v>
          </cell>
          <cell r="E1198" t="str">
            <v>h</v>
          </cell>
        </row>
        <row r="1199">
          <cell r="A1199" t="str">
            <v>F803</v>
          </cell>
          <cell r="B1199" t="str">
            <v>Macaco p/ protensão MAC 7</v>
          </cell>
          <cell r="C1199" t="str">
            <v>dia</v>
          </cell>
          <cell r="D1199">
            <v>8</v>
          </cell>
          <cell r="E1199" t="str">
            <v>h</v>
          </cell>
        </row>
        <row r="1200">
          <cell r="A1200" t="str">
            <v>F804</v>
          </cell>
          <cell r="B1200" t="str">
            <v>Macaco p/ protensão MAC 12</v>
          </cell>
          <cell r="C1200" t="str">
            <v>dia</v>
          </cell>
          <cell r="D1200">
            <v>8</v>
          </cell>
          <cell r="E1200" t="str">
            <v>h</v>
          </cell>
        </row>
        <row r="1201">
          <cell r="A1201" t="str">
            <v>F805</v>
          </cell>
          <cell r="B1201" t="str">
            <v>Macaco p/ protensão MAC 4</v>
          </cell>
          <cell r="C1201" t="str">
            <v>dia</v>
          </cell>
          <cell r="D1201">
            <v>8</v>
          </cell>
          <cell r="E1201" t="str">
            <v>h</v>
          </cell>
        </row>
        <row r="1202">
          <cell r="A1202" t="str">
            <v>F807</v>
          </cell>
          <cell r="B1202" t="str">
            <v>Bomba hidr. alta pressão STUP</v>
          </cell>
          <cell r="C1202" t="str">
            <v>dia</v>
          </cell>
          <cell r="D1202">
            <v>8</v>
          </cell>
          <cell r="E1202" t="str">
            <v>h</v>
          </cell>
        </row>
        <row r="1203">
          <cell r="A1203" t="str">
            <v>F808</v>
          </cell>
          <cell r="B1203" t="str">
            <v>Bomba eletr. injeção de nata STUP</v>
          </cell>
          <cell r="C1203" t="str">
            <v>dia</v>
          </cell>
          <cell r="D1203">
            <v>8</v>
          </cell>
          <cell r="E1203" t="str">
            <v>h</v>
          </cell>
        </row>
        <row r="1204">
          <cell r="A1204" t="str">
            <v>F809</v>
          </cell>
          <cell r="B1204" t="str">
            <v>Macaco p/ protensão STUP</v>
          </cell>
          <cell r="C1204" t="str">
            <v>dia</v>
          </cell>
          <cell r="D1204">
            <v>8</v>
          </cell>
          <cell r="E1204" t="str">
            <v>h</v>
          </cell>
        </row>
        <row r="1205">
          <cell r="A1205" t="str">
            <v>F810</v>
          </cell>
          <cell r="B1205" t="str">
            <v>Macaco p/ protensão STUP</v>
          </cell>
          <cell r="C1205" t="str">
            <v>dia</v>
          </cell>
          <cell r="D1205">
            <v>8</v>
          </cell>
          <cell r="E1205" t="str">
            <v>h</v>
          </cell>
        </row>
        <row r="1206">
          <cell r="A1206" t="str">
            <v>F811</v>
          </cell>
          <cell r="B1206" t="str">
            <v>Macaco p/ protensão STUP</v>
          </cell>
          <cell r="C1206" t="str">
            <v>dia</v>
          </cell>
          <cell r="D1206">
            <v>8</v>
          </cell>
          <cell r="E1206" t="str">
            <v>h</v>
          </cell>
        </row>
        <row r="1207">
          <cell r="A1207" t="str">
            <v>F812</v>
          </cell>
          <cell r="B1207" t="str">
            <v>Macaco p/ protensão STUP</v>
          </cell>
          <cell r="C1207" t="str">
            <v>dia</v>
          </cell>
          <cell r="D1207">
            <v>8</v>
          </cell>
          <cell r="E1207" t="str">
            <v>h</v>
          </cell>
        </row>
        <row r="1208">
          <cell r="A1208" t="str">
            <v>F813</v>
          </cell>
          <cell r="B1208" t="str">
            <v>Macaco p/ prot. de tirante D=32mm</v>
          </cell>
          <cell r="C1208" t="str">
            <v>dia</v>
          </cell>
          <cell r="D1208">
            <v>8</v>
          </cell>
          <cell r="E1208" t="str">
            <v>h</v>
          </cell>
        </row>
        <row r="1209">
          <cell r="A1209" t="str">
            <v>F814</v>
          </cell>
          <cell r="B1209" t="str">
            <v>Injeção de nata de cimento</v>
          </cell>
          <cell r="C1209" t="str">
            <v>m</v>
          </cell>
          <cell r="D1209">
            <v>1</v>
          </cell>
          <cell r="E1209" t="str">
            <v>m</v>
          </cell>
        </row>
        <row r="1210">
          <cell r="A1210" t="str">
            <v>F943</v>
          </cell>
          <cell r="B1210" t="str">
            <v>Terra Armada - moldes metálicos</v>
          </cell>
          <cell r="C1210" t="str">
            <v>cj</v>
          </cell>
          <cell r="D1210">
            <v>1</v>
          </cell>
          <cell r="E1210" t="str">
            <v>m3</v>
          </cell>
        </row>
        <row r="1211">
          <cell r="A1211" t="str">
            <v>M001</v>
          </cell>
          <cell r="B1211" t="str">
            <v>Gasolina</v>
          </cell>
          <cell r="C1211" t="str">
            <v>l</v>
          </cell>
          <cell r="D1211">
            <v>1</v>
          </cell>
          <cell r="E1211" t="str">
            <v>l</v>
          </cell>
        </row>
        <row r="1212">
          <cell r="A1212" t="str">
            <v>M002</v>
          </cell>
          <cell r="B1212" t="str">
            <v>Diesel</v>
          </cell>
          <cell r="C1212" t="str">
            <v>l</v>
          </cell>
          <cell r="D1212">
            <v>1</v>
          </cell>
          <cell r="E1212" t="str">
            <v>l</v>
          </cell>
        </row>
        <row r="1213">
          <cell r="A1213" t="str">
            <v>M003</v>
          </cell>
          <cell r="B1213" t="str">
            <v>Óleo combustível 1A</v>
          </cell>
          <cell r="C1213" t="str">
            <v>l</v>
          </cell>
          <cell r="D1213">
            <v>1</v>
          </cell>
          <cell r="E1213" t="str">
            <v>l</v>
          </cell>
        </row>
        <row r="1214">
          <cell r="A1214" t="str">
            <v>M004</v>
          </cell>
          <cell r="B1214" t="str">
            <v>Álcool</v>
          </cell>
          <cell r="C1214" t="str">
            <v>l</v>
          </cell>
          <cell r="D1214">
            <v>1</v>
          </cell>
          <cell r="E1214" t="str">
            <v>l</v>
          </cell>
        </row>
        <row r="1215">
          <cell r="A1215" t="str">
            <v>M005</v>
          </cell>
          <cell r="B1215" t="str">
            <v>Energia elétrica</v>
          </cell>
          <cell r="C1215" t="str">
            <v>kwh</v>
          </cell>
          <cell r="D1215">
            <v>1</v>
          </cell>
          <cell r="E1215" t="str">
            <v>kwh</v>
          </cell>
        </row>
        <row r="1216">
          <cell r="A1216" t="str">
            <v>M101</v>
          </cell>
          <cell r="B1216" t="str">
            <v>Cimento asfáltico CAP-20</v>
          </cell>
          <cell r="C1216" t="str">
            <v>t</v>
          </cell>
          <cell r="D1216">
            <v>1</v>
          </cell>
          <cell r="E1216" t="str">
            <v>t</v>
          </cell>
        </row>
        <row r="1217">
          <cell r="A1217" t="str">
            <v>M102</v>
          </cell>
          <cell r="B1217" t="str">
            <v>Cimento asfáltico CAP-40</v>
          </cell>
          <cell r="C1217" t="str">
            <v>t</v>
          </cell>
          <cell r="D1217">
            <v>1</v>
          </cell>
          <cell r="E1217" t="str">
            <v>t</v>
          </cell>
        </row>
        <row r="1218">
          <cell r="A1218" t="str">
            <v>M103</v>
          </cell>
          <cell r="B1218" t="str">
            <v>Asfalto diluído CM-30</v>
          </cell>
          <cell r="C1218" t="str">
            <v>t</v>
          </cell>
          <cell r="D1218">
            <v>1</v>
          </cell>
          <cell r="E1218" t="str">
            <v>t</v>
          </cell>
        </row>
        <row r="1219">
          <cell r="A1219" t="str">
            <v>M104</v>
          </cell>
          <cell r="B1219" t="str">
            <v>Emulsão asfáltica RR-1C</v>
          </cell>
          <cell r="C1219" t="str">
            <v>t</v>
          </cell>
          <cell r="D1219">
            <v>1</v>
          </cell>
          <cell r="E1219" t="str">
            <v>t</v>
          </cell>
        </row>
        <row r="1220">
          <cell r="A1220" t="str">
            <v>M105</v>
          </cell>
          <cell r="B1220" t="str">
            <v>Emulsão asfáltica RR-2C</v>
          </cell>
          <cell r="C1220" t="str">
            <v>t</v>
          </cell>
          <cell r="D1220">
            <v>1</v>
          </cell>
          <cell r="E1220" t="str">
            <v>t</v>
          </cell>
        </row>
        <row r="1221">
          <cell r="A1221" t="str">
            <v>M106</v>
          </cell>
          <cell r="B1221" t="str">
            <v>Cimento asfáltico CAP 7</v>
          </cell>
          <cell r="C1221" t="str">
            <v>t</v>
          </cell>
          <cell r="D1221">
            <v>1</v>
          </cell>
          <cell r="E1221" t="str">
            <v>t</v>
          </cell>
        </row>
        <row r="1222">
          <cell r="A1222" t="str">
            <v>M107</v>
          </cell>
          <cell r="B1222" t="str">
            <v>Emulsão asfáltica RM-1C</v>
          </cell>
          <cell r="C1222" t="str">
            <v>t</v>
          </cell>
          <cell r="D1222">
            <v>1</v>
          </cell>
          <cell r="E1222" t="str">
            <v>t</v>
          </cell>
        </row>
        <row r="1223">
          <cell r="A1223" t="str">
            <v>M108</v>
          </cell>
          <cell r="B1223" t="str">
            <v>Emulsão asfáltica RM-2C</v>
          </cell>
          <cell r="C1223" t="str">
            <v>t</v>
          </cell>
          <cell r="D1223">
            <v>1</v>
          </cell>
          <cell r="E1223" t="str">
            <v>t</v>
          </cell>
        </row>
        <row r="1224">
          <cell r="A1224" t="str">
            <v>M109</v>
          </cell>
          <cell r="B1224" t="str">
            <v>Emulsão asfáltica RL-1C</v>
          </cell>
          <cell r="C1224" t="str">
            <v>t</v>
          </cell>
          <cell r="D1224">
            <v>1</v>
          </cell>
          <cell r="E1224" t="str">
            <v>t</v>
          </cell>
        </row>
        <row r="1225">
          <cell r="A1225" t="str">
            <v>M110</v>
          </cell>
          <cell r="B1225" t="str">
            <v>Emulsão polim. p/ micro-rev. a frio</v>
          </cell>
          <cell r="C1225" t="str">
            <v>t</v>
          </cell>
          <cell r="D1225">
            <v>1</v>
          </cell>
          <cell r="E1225" t="str">
            <v>t</v>
          </cell>
        </row>
        <row r="1226">
          <cell r="A1226" t="str">
            <v>M111</v>
          </cell>
          <cell r="B1226" t="str">
            <v>Aditivo p/ controle de ruptura</v>
          </cell>
          <cell r="C1226" t="str">
            <v>kg</v>
          </cell>
          <cell r="D1226">
            <v>1</v>
          </cell>
          <cell r="E1226" t="str">
            <v>kg</v>
          </cell>
        </row>
        <row r="1227">
          <cell r="A1227" t="str">
            <v>M112</v>
          </cell>
          <cell r="B1227" t="str">
            <v>Aditivo sólido (fibras)</v>
          </cell>
          <cell r="C1227" t="str">
            <v>kg</v>
          </cell>
          <cell r="D1227">
            <v>1</v>
          </cell>
          <cell r="E1227" t="str">
            <v>kg</v>
          </cell>
        </row>
        <row r="1228">
          <cell r="A1228" t="str">
            <v>M114</v>
          </cell>
          <cell r="B1228" t="str">
            <v>Agente rejuv. p/ recicl. a quente</v>
          </cell>
          <cell r="C1228" t="str">
            <v>t</v>
          </cell>
          <cell r="D1228">
            <v>1</v>
          </cell>
          <cell r="E1228" t="str">
            <v>t</v>
          </cell>
        </row>
        <row r="1229">
          <cell r="A1229" t="str">
            <v>M201</v>
          </cell>
          <cell r="B1229" t="str">
            <v>Cimento portland CP-32 (a granel)</v>
          </cell>
          <cell r="C1229" t="str">
            <v>kg</v>
          </cell>
          <cell r="D1229">
            <v>1</v>
          </cell>
          <cell r="E1229" t="str">
            <v>kg</v>
          </cell>
        </row>
        <row r="1230">
          <cell r="A1230" t="str">
            <v>M202</v>
          </cell>
          <cell r="B1230" t="str">
            <v>Cimento portland CP-32</v>
          </cell>
          <cell r="C1230" t="str">
            <v>sc</v>
          </cell>
          <cell r="D1230">
            <v>50</v>
          </cell>
          <cell r="E1230" t="str">
            <v>kg</v>
          </cell>
        </row>
        <row r="1231">
          <cell r="A1231" t="str">
            <v>M307</v>
          </cell>
          <cell r="B1231" t="str">
            <v>Cordoalha CP-190 RB D=12,7mm</v>
          </cell>
          <cell r="C1231" t="str">
            <v>kg</v>
          </cell>
          <cell r="D1231">
            <v>1</v>
          </cell>
          <cell r="E1231" t="str">
            <v>kg</v>
          </cell>
        </row>
        <row r="1232">
          <cell r="A1232" t="str">
            <v>M319</v>
          </cell>
          <cell r="B1232" t="str">
            <v>Arame recozido nº. 18</v>
          </cell>
          <cell r="C1232" t="str">
            <v>kg</v>
          </cell>
          <cell r="D1232">
            <v>1</v>
          </cell>
          <cell r="E1232" t="str">
            <v>kg</v>
          </cell>
        </row>
        <row r="1233">
          <cell r="A1233" t="str">
            <v>M320</v>
          </cell>
          <cell r="B1233" t="str">
            <v>Pregos (18x30)</v>
          </cell>
          <cell r="C1233" t="str">
            <v>kg</v>
          </cell>
          <cell r="D1233">
            <v>1</v>
          </cell>
          <cell r="E1233" t="str">
            <v>kg</v>
          </cell>
        </row>
        <row r="1234">
          <cell r="A1234" t="str">
            <v>M321</v>
          </cell>
          <cell r="B1234" t="str">
            <v>Arame farpado nº. 16 galv. simples</v>
          </cell>
          <cell r="C1234" t="str">
            <v>rl</v>
          </cell>
          <cell r="D1234">
            <v>250</v>
          </cell>
          <cell r="E1234" t="str">
            <v>m</v>
          </cell>
        </row>
        <row r="1235">
          <cell r="A1235" t="str">
            <v>M322</v>
          </cell>
          <cell r="B1235" t="str">
            <v>Grampo para cerca galvanizado 1 x 9</v>
          </cell>
          <cell r="C1235" t="str">
            <v>kg</v>
          </cell>
          <cell r="D1235">
            <v>1</v>
          </cell>
          <cell r="E1235" t="str">
            <v>kg</v>
          </cell>
        </row>
        <row r="1236">
          <cell r="A1236" t="str">
            <v>M323</v>
          </cell>
          <cell r="B1236" t="str">
            <v>Cantoneira de aço 4" x 4" x 3/8"</v>
          </cell>
          <cell r="C1236" t="str">
            <v>kg</v>
          </cell>
          <cell r="D1236">
            <v>1</v>
          </cell>
          <cell r="E1236" t="str">
            <v>kg</v>
          </cell>
        </row>
        <row r="1237">
          <cell r="A1237" t="str">
            <v>M324</v>
          </cell>
          <cell r="B1237" t="str">
            <v>Pórtico metálico (15 a 17m de vão)</v>
          </cell>
          <cell r="C1237" t="str">
            <v>un</v>
          </cell>
          <cell r="D1237">
            <v>1</v>
          </cell>
          <cell r="E1237" t="str">
            <v>un</v>
          </cell>
        </row>
        <row r="1238">
          <cell r="A1238" t="str">
            <v>M325</v>
          </cell>
          <cell r="B1238" t="str">
            <v>Trilho metálico TR-37 (usado)</v>
          </cell>
          <cell r="C1238" t="str">
            <v>kg</v>
          </cell>
          <cell r="D1238">
            <v>1</v>
          </cell>
          <cell r="E1238" t="str">
            <v>kg</v>
          </cell>
        </row>
        <row r="1239">
          <cell r="A1239" t="str">
            <v>M326</v>
          </cell>
          <cell r="B1239" t="str">
            <v>Série de brocas S-12 D=22 mm</v>
          </cell>
          <cell r="C1239" t="str">
            <v>un</v>
          </cell>
          <cell r="D1239">
            <v>1</v>
          </cell>
          <cell r="E1239" t="str">
            <v>un</v>
          </cell>
        </row>
        <row r="1240">
          <cell r="A1240" t="str">
            <v>M328</v>
          </cell>
          <cell r="B1240" t="str">
            <v>Luva de emenda D=32mm</v>
          </cell>
          <cell r="C1240" t="str">
            <v>un</v>
          </cell>
          <cell r="D1240">
            <v>1</v>
          </cell>
          <cell r="E1240" t="str">
            <v>un</v>
          </cell>
        </row>
        <row r="1241">
          <cell r="A1241" t="str">
            <v>M330</v>
          </cell>
          <cell r="B1241" t="str">
            <v>Calha met. semicircular D=40 cm</v>
          </cell>
          <cell r="C1241" t="str">
            <v>m</v>
          </cell>
          <cell r="D1241">
            <v>1</v>
          </cell>
          <cell r="E1241" t="str">
            <v>m</v>
          </cell>
        </row>
        <row r="1242">
          <cell r="A1242" t="str">
            <v>M331</v>
          </cell>
          <cell r="B1242" t="str">
            <v>Paraf. fixação calha met. (1/2"x1")</v>
          </cell>
          <cell r="C1242" t="str">
            <v>un</v>
          </cell>
          <cell r="D1242">
            <v>1</v>
          </cell>
          <cell r="E1242" t="str">
            <v>un</v>
          </cell>
        </row>
        <row r="1243">
          <cell r="A1243" t="str">
            <v>M332</v>
          </cell>
          <cell r="B1243" t="str">
            <v>Paraf. forma de madeira (1/2"x3")</v>
          </cell>
          <cell r="C1243" t="str">
            <v>kg</v>
          </cell>
          <cell r="D1243">
            <v>1</v>
          </cell>
          <cell r="E1243" t="str">
            <v>kg</v>
          </cell>
        </row>
        <row r="1244">
          <cell r="A1244" t="str">
            <v>M334</v>
          </cell>
          <cell r="B1244" t="str">
            <v>Paraf. zinc. c/ fenda 1 1/2"x3/16"</v>
          </cell>
          <cell r="C1244" t="str">
            <v>un</v>
          </cell>
          <cell r="D1244">
            <v>1</v>
          </cell>
          <cell r="E1244" t="str">
            <v>un</v>
          </cell>
        </row>
        <row r="1245">
          <cell r="A1245" t="str">
            <v>M335</v>
          </cell>
          <cell r="B1245" t="str">
            <v>Paraf. zincado francês 4" x 5/16"</v>
          </cell>
          <cell r="C1245" t="str">
            <v>un</v>
          </cell>
          <cell r="D1245">
            <v>1</v>
          </cell>
          <cell r="E1245" t="str">
            <v>un</v>
          </cell>
        </row>
        <row r="1246">
          <cell r="A1246" t="str">
            <v>M338</v>
          </cell>
          <cell r="B1246" t="str">
            <v>Cano de ferro D=3/4"</v>
          </cell>
          <cell r="C1246" t="str">
            <v>pç</v>
          </cell>
          <cell r="D1246">
            <v>6</v>
          </cell>
          <cell r="E1246" t="str">
            <v>m</v>
          </cell>
        </row>
        <row r="1247">
          <cell r="A1247" t="str">
            <v>M339</v>
          </cell>
          <cell r="B1247" t="str">
            <v>Cantoneira ferro (3,0"x3,0"x3/8")</v>
          </cell>
          <cell r="C1247" t="str">
            <v>kg</v>
          </cell>
          <cell r="D1247">
            <v>1</v>
          </cell>
          <cell r="E1247" t="str">
            <v>kg</v>
          </cell>
        </row>
        <row r="1248">
          <cell r="A1248" t="str">
            <v>M340</v>
          </cell>
          <cell r="B1248" t="str">
            <v>Tampão de ferro fundido</v>
          </cell>
          <cell r="C1248" t="str">
            <v>un</v>
          </cell>
          <cell r="D1248">
            <v>1</v>
          </cell>
          <cell r="E1248" t="str">
            <v>un</v>
          </cell>
        </row>
        <row r="1249">
          <cell r="A1249" t="str">
            <v>M341</v>
          </cell>
          <cell r="B1249" t="str">
            <v>Defensa met. maleável simples</v>
          </cell>
          <cell r="C1249" t="str">
            <v>mod</v>
          </cell>
          <cell r="D1249">
            <v>1</v>
          </cell>
          <cell r="E1249" t="str">
            <v>mod</v>
          </cell>
        </row>
        <row r="1250">
          <cell r="A1250" t="str">
            <v>M342</v>
          </cell>
          <cell r="B1250" t="str">
            <v>Defensa met. maleável dupla</v>
          </cell>
          <cell r="C1250" t="str">
            <v>mod</v>
          </cell>
          <cell r="D1250">
            <v>1</v>
          </cell>
          <cell r="E1250" t="str">
            <v>mod</v>
          </cell>
        </row>
        <row r="1251">
          <cell r="A1251" t="str">
            <v>M343</v>
          </cell>
          <cell r="B1251" t="str">
            <v>Defensa met. semi-maleável simples</v>
          </cell>
          <cell r="C1251" t="str">
            <v>mod</v>
          </cell>
          <cell r="D1251">
            <v>1</v>
          </cell>
          <cell r="E1251" t="str">
            <v>mod</v>
          </cell>
        </row>
        <row r="1252">
          <cell r="A1252" t="str">
            <v>M344</v>
          </cell>
          <cell r="B1252" t="str">
            <v>Defensa met. semi-maleável dupla</v>
          </cell>
          <cell r="C1252" t="str">
            <v>mod</v>
          </cell>
          <cell r="D1252">
            <v>1</v>
          </cell>
          <cell r="E1252" t="str">
            <v>mod</v>
          </cell>
        </row>
        <row r="1253">
          <cell r="A1253" t="str">
            <v>M345</v>
          </cell>
          <cell r="B1253" t="str">
            <v>Chapa de aço n. 28 (fina)</v>
          </cell>
          <cell r="C1253" t="str">
            <v>kg</v>
          </cell>
          <cell r="D1253">
            <v>1</v>
          </cell>
          <cell r="E1253" t="str">
            <v>kg</v>
          </cell>
        </row>
        <row r="1254">
          <cell r="A1254" t="str">
            <v>M346</v>
          </cell>
          <cell r="B1254" t="str">
            <v>Chapa de aço n. 16 (tratada)</v>
          </cell>
          <cell r="C1254" t="str">
            <v>m2</v>
          </cell>
          <cell r="D1254">
            <v>1</v>
          </cell>
          <cell r="E1254" t="str">
            <v>m2</v>
          </cell>
        </row>
        <row r="1255">
          <cell r="A1255" t="str">
            <v>M347</v>
          </cell>
          <cell r="B1255" t="str">
            <v>Dente p/ fresadora 1000 C</v>
          </cell>
          <cell r="C1255" t="str">
            <v>un</v>
          </cell>
          <cell r="D1255">
            <v>1</v>
          </cell>
          <cell r="E1255" t="str">
            <v>un</v>
          </cell>
        </row>
        <row r="1256">
          <cell r="A1256" t="str">
            <v>M348</v>
          </cell>
          <cell r="B1256" t="str">
            <v>Porta dente p/ fresadora 1000 C</v>
          </cell>
          <cell r="C1256" t="str">
            <v>un</v>
          </cell>
          <cell r="D1256">
            <v>1</v>
          </cell>
          <cell r="E1256" t="str">
            <v>un</v>
          </cell>
        </row>
        <row r="1257">
          <cell r="A1257" t="str">
            <v>M349</v>
          </cell>
          <cell r="B1257" t="str">
            <v>Dente p/ fresadora 2000 DC</v>
          </cell>
          <cell r="C1257" t="str">
            <v>un</v>
          </cell>
          <cell r="D1257">
            <v>1</v>
          </cell>
          <cell r="E1257" t="str">
            <v>un</v>
          </cell>
        </row>
        <row r="1258">
          <cell r="A1258" t="str">
            <v>M350</v>
          </cell>
          <cell r="B1258" t="str">
            <v>Porta dente p/ fresadora 2000 DC</v>
          </cell>
          <cell r="C1258" t="str">
            <v>un</v>
          </cell>
          <cell r="D1258">
            <v>1</v>
          </cell>
          <cell r="E1258" t="str">
            <v>un</v>
          </cell>
        </row>
        <row r="1259">
          <cell r="A1259" t="str">
            <v>M351</v>
          </cell>
          <cell r="B1259" t="str">
            <v>Estrut. (tunnel liner) D=1,6m galv.</v>
          </cell>
          <cell r="C1259" t="str">
            <v>m</v>
          </cell>
          <cell r="D1259">
            <v>1</v>
          </cell>
          <cell r="E1259" t="str">
            <v>m</v>
          </cell>
        </row>
        <row r="1260">
          <cell r="A1260" t="str">
            <v>M352</v>
          </cell>
          <cell r="B1260" t="str">
            <v>Estrut. (tunnel liner) D=2,0m galv.</v>
          </cell>
          <cell r="C1260" t="str">
            <v>m</v>
          </cell>
          <cell r="D1260">
            <v>1</v>
          </cell>
          <cell r="E1260" t="str">
            <v>m</v>
          </cell>
        </row>
        <row r="1261">
          <cell r="A1261" t="str">
            <v>M353</v>
          </cell>
          <cell r="B1261" t="str">
            <v>Estrut. (tunnel liner) D=1,6m epoxy</v>
          </cell>
          <cell r="C1261" t="str">
            <v>m</v>
          </cell>
          <cell r="D1261">
            <v>1</v>
          </cell>
          <cell r="E1261" t="str">
            <v>m</v>
          </cell>
        </row>
        <row r="1262">
          <cell r="A1262" t="str">
            <v>M354</v>
          </cell>
          <cell r="B1262" t="str">
            <v>Estrut, (tunnel liner) D=2,0m epoxy</v>
          </cell>
          <cell r="C1262" t="str">
            <v>m</v>
          </cell>
          <cell r="D1262">
            <v>1</v>
          </cell>
          <cell r="E1262" t="str">
            <v>m</v>
          </cell>
        </row>
        <row r="1263">
          <cell r="A1263" t="str">
            <v>M355</v>
          </cell>
          <cell r="B1263" t="str">
            <v>Chapa mult. D=1,60 m rev. galv.</v>
          </cell>
          <cell r="C1263" t="str">
            <v>m</v>
          </cell>
          <cell r="D1263">
            <v>1</v>
          </cell>
          <cell r="E1263" t="str">
            <v>m</v>
          </cell>
        </row>
        <row r="1264">
          <cell r="A1264" t="str">
            <v>M356</v>
          </cell>
          <cell r="B1264" t="str">
            <v>Chapa mult. D=2,00 m rev. galv.</v>
          </cell>
          <cell r="C1264" t="str">
            <v>m</v>
          </cell>
          <cell r="D1264">
            <v>1</v>
          </cell>
          <cell r="E1264" t="str">
            <v>m</v>
          </cell>
        </row>
        <row r="1265">
          <cell r="A1265" t="str">
            <v>M357</v>
          </cell>
          <cell r="B1265" t="str">
            <v>Chapa mult. D=1,60 m rev. epoxy</v>
          </cell>
          <cell r="C1265" t="str">
            <v>m</v>
          </cell>
          <cell r="D1265">
            <v>1</v>
          </cell>
          <cell r="E1265" t="str">
            <v>m</v>
          </cell>
        </row>
        <row r="1266">
          <cell r="A1266" t="str">
            <v>M358</v>
          </cell>
          <cell r="B1266" t="str">
            <v>Chapa mult. D=2,00 m rev. epoxy</v>
          </cell>
          <cell r="C1266" t="str">
            <v>m</v>
          </cell>
          <cell r="D1266">
            <v>1</v>
          </cell>
          <cell r="E1266" t="str">
            <v>m</v>
          </cell>
        </row>
        <row r="1267">
          <cell r="A1267" t="str">
            <v>M359</v>
          </cell>
          <cell r="B1267" t="str">
            <v>Vigas "I" 254 x 117,5mm - 1ª alma</v>
          </cell>
          <cell r="C1267" t="str">
            <v>kg</v>
          </cell>
          <cell r="D1267">
            <v>1</v>
          </cell>
          <cell r="E1267" t="str">
            <v>kg</v>
          </cell>
        </row>
        <row r="1268">
          <cell r="A1268" t="str">
            <v>M361</v>
          </cell>
          <cell r="B1268" t="str">
            <v>Estrut.(tunnel liner) D=1,2m galv.</v>
          </cell>
          <cell r="C1268" t="str">
            <v>m</v>
          </cell>
          <cell r="D1268">
            <v>1</v>
          </cell>
          <cell r="E1268" t="str">
            <v>m</v>
          </cell>
        </row>
        <row r="1269">
          <cell r="A1269" t="str">
            <v>M362</v>
          </cell>
          <cell r="B1269" t="str">
            <v>Estrut. (tunnel liner) D=1,2m epoxy</v>
          </cell>
          <cell r="C1269" t="str">
            <v>m</v>
          </cell>
          <cell r="D1269">
            <v>1</v>
          </cell>
          <cell r="E1269" t="str">
            <v>m</v>
          </cell>
        </row>
        <row r="1270">
          <cell r="A1270" t="str">
            <v>M370</v>
          </cell>
          <cell r="B1270" t="str">
            <v>Bainha metálica diam. int.=45mm MAC</v>
          </cell>
          <cell r="C1270" t="str">
            <v>m</v>
          </cell>
          <cell r="D1270">
            <v>1</v>
          </cell>
          <cell r="E1270" t="str">
            <v>m</v>
          </cell>
        </row>
        <row r="1271">
          <cell r="A1271" t="str">
            <v>M371</v>
          </cell>
          <cell r="B1271" t="str">
            <v>Bainha metálica diam. int.=60mm MAC</v>
          </cell>
          <cell r="C1271" t="str">
            <v>m</v>
          </cell>
          <cell r="D1271">
            <v>1</v>
          </cell>
          <cell r="E1271" t="str">
            <v>m</v>
          </cell>
        </row>
        <row r="1272">
          <cell r="A1272" t="str">
            <v>M372</v>
          </cell>
          <cell r="B1272" t="str">
            <v>Bainha metálica diam. int.=55mm MAC</v>
          </cell>
          <cell r="C1272" t="str">
            <v>m</v>
          </cell>
          <cell r="D1272">
            <v>1</v>
          </cell>
          <cell r="E1272" t="str">
            <v>m</v>
          </cell>
        </row>
        <row r="1273">
          <cell r="A1273" t="str">
            <v>M373</v>
          </cell>
          <cell r="B1273" t="str">
            <v>Bainha metálica diam. int.=70mm MAC</v>
          </cell>
          <cell r="C1273" t="str">
            <v>m</v>
          </cell>
          <cell r="D1273">
            <v>1</v>
          </cell>
          <cell r="E1273" t="str">
            <v>m</v>
          </cell>
        </row>
        <row r="1274">
          <cell r="A1274" t="str">
            <v>M374</v>
          </cell>
          <cell r="B1274" t="str">
            <v>Ancoragem p/ cabo 4V D=1/2" MAC</v>
          </cell>
          <cell r="C1274" t="str">
            <v>cj</v>
          </cell>
          <cell r="D1274">
            <v>1</v>
          </cell>
          <cell r="E1274" t="str">
            <v>cj</v>
          </cell>
        </row>
        <row r="1275">
          <cell r="A1275" t="str">
            <v>M375</v>
          </cell>
          <cell r="B1275" t="str">
            <v>Ancoragem p/ cabo 6V D=1/2" MAC</v>
          </cell>
          <cell r="C1275" t="str">
            <v>cj</v>
          </cell>
          <cell r="D1275">
            <v>1</v>
          </cell>
          <cell r="E1275" t="str">
            <v>cj</v>
          </cell>
        </row>
        <row r="1276">
          <cell r="A1276" t="str">
            <v>M376</v>
          </cell>
          <cell r="B1276" t="str">
            <v>Ancoragem p/ cabo 7V D=1/2" MAC</v>
          </cell>
          <cell r="C1276" t="str">
            <v>cj</v>
          </cell>
          <cell r="D1276">
            <v>1</v>
          </cell>
          <cell r="E1276" t="str">
            <v>cj</v>
          </cell>
        </row>
        <row r="1277">
          <cell r="A1277" t="str">
            <v>M377</v>
          </cell>
          <cell r="B1277" t="str">
            <v>Ancoragem p/ cabo 12V D=1/2" MAC</v>
          </cell>
          <cell r="C1277" t="str">
            <v>cj</v>
          </cell>
          <cell r="D1277">
            <v>1</v>
          </cell>
          <cell r="E1277" t="str">
            <v>cj</v>
          </cell>
        </row>
        <row r="1278">
          <cell r="A1278" t="str">
            <v>M378</v>
          </cell>
          <cell r="B1278" t="str">
            <v>Apoio do porta dente frezad. 2000DC</v>
          </cell>
          <cell r="C1278" t="str">
            <v>un</v>
          </cell>
          <cell r="D1278">
            <v>1</v>
          </cell>
          <cell r="E1278" t="str">
            <v>un</v>
          </cell>
        </row>
        <row r="1279">
          <cell r="A1279" t="str">
            <v>M380</v>
          </cell>
          <cell r="B1279" t="str">
            <v>Bainha metálica D=45mm STUP</v>
          </cell>
          <cell r="C1279" t="str">
            <v>m</v>
          </cell>
          <cell r="D1279">
            <v>1</v>
          </cell>
          <cell r="E1279" t="str">
            <v>m</v>
          </cell>
        </row>
        <row r="1280">
          <cell r="A1280" t="str">
            <v>M381</v>
          </cell>
          <cell r="B1280" t="str">
            <v>Bainha metálica D=60mm STUP</v>
          </cell>
          <cell r="C1280" t="str">
            <v>m</v>
          </cell>
          <cell r="D1280">
            <v>1</v>
          </cell>
          <cell r="E1280" t="str">
            <v>m</v>
          </cell>
        </row>
        <row r="1281">
          <cell r="A1281" t="str">
            <v>M382</v>
          </cell>
          <cell r="B1281" t="str">
            <v>Bainha metálica D=55mm STUP</v>
          </cell>
          <cell r="C1281" t="str">
            <v>m</v>
          </cell>
          <cell r="D1281">
            <v>1</v>
          </cell>
          <cell r="E1281" t="str">
            <v>m</v>
          </cell>
        </row>
        <row r="1282">
          <cell r="A1282" t="str">
            <v>M383</v>
          </cell>
          <cell r="B1282" t="str">
            <v>Bainha metálica D=70mm STUP</v>
          </cell>
          <cell r="C1282" t="str">
            <v>m</v>
          </cell>
          <cell r="D1282">
            <v>1</v>
          </cell>
          <cell r="E1282" t="str">
            <v>m</v>
          </cell>
        </row>
        <row r="1283">
          <cell r="A1283" t="str">
            <v>M384</v>
          </cell>
          <cell r="B1283" t="str">
            <v>Ancoragem p/ cabo 4V D=1/2" STUP</v>
          </cell>
          <cell r="C1283" t="str">
            <v>cj</v>
          </cell>
          <cell r="D1283">
            <v>1</v>
          </cell>
          <cell r="E1283" t="str">
            <v>cj</v>
          </cell>
        </row>
        <row r="1284">
          <cell r="A1284" t="str">
            <v>M385</v>
          </cell>
          <cell r="B1284" t="str">
            <v>Ancoragem p/ cabo 6V D=1/2" STUP</v>
          </cell>
          <cell r="C1284" t="str">
            <v>cj</v>
          </cell>
          <cell r="D1284">
            <v>1</v>
          </cell>
          <cell r="E1284" t="str">
            <v>cj</v>
          </cell>
        </row>
        <row r="1285">
          <cell r="A1285" t="str">
            <v>M386</v>
          </cell>
          <cell r="B1285" t="str">
            <v>Ancoragem p/ cabo 7V D=1/2" STUP</v>
          </cell>
          <cell r="C1285" t="str">
            <v>cj</v>
          </cell>
          <cell r="D1285">
            <v>1</v>
          </cell>
          <cell r="E1285" t="str">
            <v>cj</v>
          </cell>
        </row>
        <row r="1286">
          <cell r="A1286" t="str">
            <v>M387</v>
          </cell>
          <cell r="B1286" t="str">
            <v>Ancoragem p/ cabo 12V D=1/2" STUP</v>
          </cell>
          <cell r="C1286" t="str">
            <v>cj</v>
          </cell>
          <cell r="D1286">
            <v>1</v>
          </cell>
          <cell r="E1286" t="str">
            <v>cj</v>
          </cell>
        </row>
        <row r="1287">
          <cell r="A1287" t="str">
            <v>M390</v>
          </cell>
          <cell r="B1287" t="str">
            <v>Porca de ancoragem D=32mm</v>
          </cell>
          <cell r="C1287" t="str">
            <v>un</v>
          </cell>
          <cell r="D1287">
            <v>1</v>
          </cell>
          <cell r="E1287" t="str">
            <v>un</v>
          </cell>
        </row>
        <row r="1288">
          <cell r="A1288" t="str">
            <v>M391</v>
          </cell>
          <cell r="B1288" t="str">
            <v>Contra porca h=35mm D=32mm</v>
          </cell>
          <cell r="C1288" t="str">
            <v>un</v>
          </cell>
          <cell r="D1288">
            <v>1</v>
          </cell>
          <cell r="E1288" t="str">
            <v>un</v>
          </cell>
        </row>
        <row r="1289">
          <cell r="A1289" t="str">
            <v>M392</v>
          </cell>
          <cell r="B1289" t="str">
            <v>Aço ST 85/105 D=32mm</v>
          </cell>
          <cell r="C1289" t="str">
            <v>m</v>
          </cell>
          <cell r="D1289">
            <v>1</v>
          </cell>
          <cell r="E1289" t="str">
            <v>m</v>
          </cell>
        </row>
        <row r="1290">
          <cell r="A1290" t="str">
            <v>M393</v>
          </cell>
          <cell r="B1290" t="str">
            <v>Placa de ancoragem - 200x200x38mm</v>
          </cell>
          <cell r="C1290" t="str">
            <v>un</v>
          </cell>
          <cell r="D1290">
            <v>1</v>
          </cell>
          <cell r="E1290" t="str">
            <v>un</v>
          </cell>
        </row>
        <row r="1291">
          <cell r="A1291" t="str">
            <v>M394</v>
          </cell>
          <cell r="B1291" t="str">
            <v>Bainha metálica D=38mm</v>
          </cell>
          <cell r="C1291" t="str">
            <v>m</v>
          </cell>
          <cell r="D1291">
            <v>1</v>
          </cell>
          <cell r="E1291" t="str">
            <v>m</v>
          </cell>
        </row>
        <row r="1292">
          <cell r="A1292" t="str">
            <v>M395</v>
          </cell>
          <cell r="B1292" t="str">
            <v>Bits p/ estabil. e recicl. RR/SS250</v>
          </cell>
          <cell r="C1292" t="str">
            <v>un</v>
          </cell>
          <cell r="D1292">
            <v>1</v>
          </cell>
          <cell r="E1292" t="str">
            <v>un</v>
          </cell>
        </row>
        <row r="1293">
          <cell r="A1293" t="str">
            <v>M396</v>
          </cell>
          <cell r="B1293" t="str">
            <v>Porta dente p/ est. e rec. RR/SS250</v>
          </cell>
          <cell r="C1293" t="str">
            <v>un</v>
          </cell>
          <cell r="D1293">
            <v>1</v>
          </cell>
          <cell r="E1293" t="str">
            <v>un</v>
          </cell>
        </row>
        <row r="1294">
          <cell r="A1294" t="str">
            <v>M397</v>
          </cell>
          <cell r="B1294" t="str">
            <v>Dente de corte para equip. recicl.</v>
          </cell>
          <cell r="C1294" t="str">
            <v>un</v>
          </cell>
          <cell r="D1294">
            <v>1</v>
          </cell>
          <cell r="E1294" t="str">
            <v>un</v>
          </cell>
        </row>
        <row r="1295">
          <cell r="A1295" t="str">
            <v>M398</v>
          </cell>
          <cell r="B1295" t="str">
            <v>Chapa de 8,00 mm</v>
          </cell>
          <cell r="C1295" t="str">
            <v>kg</v>
          </cell>
          <cell r="D1295">
            <v>1</v>
          </cell>
          <cell r="E1295" t="str">
            <v>kg</v>
          </cell>
        </row>
        <row r="1296">
          <cell r="A1296" t="str">
            <v>M401</v>
          </cell>
          <cell r="B1296" t="str">
            <v>Pontaletes D=15 cm (tronco p/ esc.)</v>
          </cell>
          <cell r="C1296" t="str">
            <v>m</v>
          </cell>
          <cell r="D1296">
            <v>1</v>
          </cell>
          <cell r="E1296" t="str">
            <v>m</v>
          </cell>
        </row>
        <row r="1297">
          <cell r="A1297" t="str">
            <v>M402</v>
          </cell>
          <cell r="B1297" t="str">
            <v>Pontaletes D=20 cm (tronco p/ esc.)</v>
          </cell>
          <cell r="C1297" t="str">
            <v>m</v>
          </cell>
          <cell r="D1297">
            <v>1</v>
          </cell>
          <cell r="E1297" t="str">
            <v>m</v>
          </cell>
        </row>
        <row r="1298">
          <cell r="A1298" t="str">
            <v>M403</v>
          </cell>
          <cell r="B1298" t="str">
            <v>Mourão madeira H=2,15 m D=9 cm</v>
          </cell>
          <cell r="C1298" t="str">
            <v>un</v>
          </cell>
          <cell r="D1298">
            <v>1</v>
          </cell>
          <cell r="E1298" t="str">
            <v>un</v>
          </cell>
        </row>
        <row r="1299">
          <cell r="A1299" t="str">
            <v>M404</v>
          </cell>
          <cell r="B1299" t="str">
            <v>Mourão madeira H=2,50 m D=12 cm</v>
          </cell>
          <cell r="C1299" t="str">
            <v>un</v>
          </cell>
          <cell r="D1299">
            <v>1</v>
          </cell>
          <cell r="E1299" t="str">
            <v>un</v>
          </cell>
        </row>
        <row r="1300">
          <cell r="A1300" t="str">
            <v>M405</v>
          </cell>
          <cell r="B1300" t="str">
            <v>Ripas de 2,5 cm x 5,0 cm</v>
          </cell>
          <cell r="C1300" t="str">
            <v>m</v>
          </cell>
          <cell r="D1300">
            <v>1</v>
          </cell>
          <cell r="E1300" t="str">
            <v>m</v>
          </cell>
        </row>
        <row r="1301">
          <cell r="A1301" t="str">
            <v>M406</v>
          </cell>
          <cell r="B1301" t="str">
            <v>Caibros de 7,5 cm x 7,5 cm</v>
          </cell>
          <cell r="C1301" t="str">
            <v>m</v>
          </cell>
          <cell r="D1301">
            <v>1</v>
          </cell>
          <cell r="E1301" t="str">
            <v>m</v>
          </cell>
        </row>
        <row r="1302">
          <cell r="A1302" t="str">
            <v>M407</v>
          </cell>
          <cell r="B1302" t="str">
            <v>Tábua pinho de 1ª 2,5 cm x 15,0 cm</v>
          </cell>
          <cell r="C1302" t="str">
            <v>m</v>
          </cell>
          <cell r="D1302">
            <v>1</v>
          </cell>
          <cell r="E1302" t="str">
            <v>m</v>
          </cell>
        </row>
        <row r="1303">
          <cell r="A1303" t="str">
            <v>M408</v>
          </cell>
          <cell r="B1303" t="str">
            <v>Tábua de 5ª 2,5 cm x 30,0 cm</v>
          </cell>
          <cell r="C1303" t="str">
            <v>m</v>
          </cell>
          <cell r="D1303">
            <v>1</v>
          </cell>
          <cell r="E1303" t="str">
            <v>m</v>
          </cell>
        </row>
        <row r="1304">
          <cell r="A1304" t="str">
            <v>M409</v>
          </cell>
          <cell r="B1304" t="str">
            <v>Pranchão de 1ª de 5,0 cm x 30,0 cm</v>
          </cell>
          <cell r="C1304" t="str">
            <v>m</v>
          </cell>
          <cell r="D1304">
            <v>1</v>
          </cell>
          <cell r="E1304" t="str">
            <v>m</v>
          </cell>
        </row>
        <row r="1305">
          <cell r="A1305" t="str">
            <v>M410</v>
          </cell>
          <cell r="B1305" t="str">
            <v>Compensado resinado de 17 mm</v>
          </cell>
          <cell r="C1305" t="str">
            <v>un</v>
          </cell>
          <cell r="D1305">
            <v>2.42</v>
          </cell>
          <cell r="E1305" t="str">
            <v>m2</v>
          </cell>
        </row>
        <row r="1306">
          <cell r="A1306" t="str">
            <v>M411</v>
          </cell>
          <cell r="B1306" t="str">
            <v>Compensado plastificado de 17 mm</v>
          </cell>
          <cell r="C1306" t="str">
            <v>un</v>
          </cell>
          <cell r="D1306">
            <v>2.97</v>
          </cell>
          <cell r="E1306" t="str">
            <v>m2</v>
          </cell>
        </row>
        <row r="1307">
          <cell r="A1307" t="str">
            <v>M412</v>
          </cell>
          <cell r="B1307" t="str">
            <v>Gastalho 10 x 2,0 cm</v>
          </cell>
          <cell r="C1307" t="str">
            <v>m</v>
          </cell>
          <cell r="D1307">
            <v>1</v>
          </cell>
          <cell r="E1307" t="str">
            <v>m</v>
          </cell>
        </row>
        <row r="1308">
          <cell r="A1308" t="str">
            <v>M413</v>
          </cell>
          <cell r="B1308" t="str">
            <v>Gastalho 10 x 2,5 cm</v>
          </cell>
          <cell r="C1308" t="str">
            <v>m</v>
          </cell>
          <cell r="D1308">
            <v>1</v>
          </cell>
          <cell r="E1308" t="str">
            <v>m</v>
          </cell>
        </row>
        <row r="1309">
          <cell r="A1309" t="str">
            <v>M414</v>
          </cell>
          <cell r="B1309" t="str">
            <v>Pranchão 7,5 x 30,0 cm</v>
          </cell>
          <cell r="C1309" t="str">
            <v>un</v>
          </cell>
          <cell r="D1309">
            <v>1</v>
          </cell>
          <cell r="E1309" t="str">
            <v>m</v>
          </cell>
        </row>
        <row r="1310">
          <cell r="A1310" t="str">
            <v>M415</v>
          </cell>
          <cell r="B1310" t="str">
            <v>Tábua 2,5 x 22,5 cm</v>
          </cell>
          <cell r="C1310" t="str">
            <v>un</v>
          </cell>
          <cell r="D1310">
            <v>1</v>
          </cell>
          <cell r="E1310" t="str">
            <v>m</v>
          </cell>
        </row>
        <row r="1311">
          <cell r="A1311" t="str">
            <v>M501</v>
          </cell>
          <cell r="B1311" t="str">
            <v>Dinamite a 60% (gelatina especial)</v>
          </cell>
          <cell r="C1311" t="str">
            <v>kg</v>
          </cell>
          <cell r="D1311">
            <v>1</v>
          </cell>
          <cell r="E1311" t="str">
            <v>kg</v>
          </cell>
        </row>
        <row r="1312">
          <cell r="A1312" t="str">
            <v>M503</v>
          </cell>
          <cell r="B1312" t="str">
            <v>Espoleta comum n. 8</v>
          </cell>
          <cell r="C1312" t="str">
            <v>un</v>
          </cell>
          <cell r="D1312">
            <v>1</v>
          </cell>
          <cell r="E1312" t="str">
            <v>un</v>
          </cell>
        </row>
        <row r="1313">
          <cell r="A1313" t="str">
            <v>M505</v>
          </cell>
          <cell r="B1313" t="str">
            <v>Cordel detonante NP 10</v>
          </cell>
          <cell r="C1313" t="str">
            <v>m</v>
          </cell>
          <cell r="D1313">
            <v>1</v>
          </cell>
          <cell r="E1313" t="str">
            <v>m</v>
          </cell>
        </row>
        <row r="1314">
          <cell r="A1314" t="str">
            <v>M507</v>
          </cell>
          <cell r="B1314" t="str">
            <v>Retardador de cordel</v>
          </cell>
          <cell r="C1314" t="str">
            <v>un</v>
          </cell>
          <cell r="D1314">
            <v>1</v>
          </cell>
          <cell r="E1314" t="str">
            <v>un</v>
          </cell>
        </row>
        <row r="1315">
          <cell r="A1315" t="str">
            <v>M508</v>
          </cell>
          <cell r="B1315" t="str">
            <v>Estopim</v>
          </cell>
          <cell r="C1315" t="str">
            <v>m</v>
          </cell>
          <cell r="D1315">
            <v>1</v>
          </cell>
          <cell r="E1315" t="str">
            <v>m</v>
          </cell>
        </row>
        <row r="1316">
          <cell r="A1316" t="str">
            <v>M600</v>
          </cell>
          <cell r="B1316" t="str">
            <v>Tinta refletiva alquídica p/ 1 ano</v>
          </cell>
          <cell r="C1316" t="str">
            <v>ba</v>
          </cell>
          <cell r="D1316">
            <v>18</v>
          </cell>
          <cell r="E1316" t="str">
            <v>l</v>
          </cell>
        </row>
        <row r="1317">
          <cell r="A1317" t="str">
            <v>M601</v>
          </cell>
          <cell r="B1317" t="str">
            <v>Tinta refletiva acrílica p/ 2 anos</v>
          </cell>
          <cell r="C1317" t="str">
            <v>ba</v>
          </cell>
          <cell r="D1317">
            <v>18</v>
          </cell>
          <cell r="E1317" t="str">
            <v>l</v>
          </cell>
        </row>
        <row r="1318">
          <cell r="A1318" t="str">
            <v>M602</v>
          </cell>
          <cell r="B1318" t="str">
            <v>Adubo NPK (4.14.8)</v>
          </cell>
          <cell r="C1318" t="str">
            <v>kg</v>
          </cell>
          <cell r="D1318">
            <v>1</v>
          </cell>
          <cell r="E1318" t="str">
            <v>kg</v>
          </cell>
        </row>
        <row r="1319">
          <cell r="A1319" t="str">
            <v>M603</v>
          </cell>
          <cell r="B1319" t="str">
            <v>Inseticida</v>
          </cell>
          <cell r="C1319" t="str">
            <v>l</v>
          </cell>
          <cell r="D1319">
            <v>1</v>
          </cell>
          <cell r="E1319" t="str">
            <v>l</v>
          </cell>
        </row>
        <row r="1320">
          <cell r="A1320" t="str">
            <v>M604</v>
          </cell>
          <cell r="B1320" t="str">
            <v>Aditivo plastiment BV-40</v>
          </cell>
          <cell r="C1320" t="str">
            <v>tam</v>
          </cell>
          <cell r="D1320">
            <v>200</v>
          </cell>
          <cell r="E1320" t="str">
            <v>kg</v>
          </cell>
        </row>
        <row r="1321">
          <cell r="A1321" t="str">
            <v>M605</v>
          </cell>
          <cell r="B1321" t="str">
            <v>Cola para tubo PVC</v>
          </cell>
          <cell r="C1321" t="str">
            <v>tb</v>
          </cell>
          <cell r="D1321">
            <v>75</v>
          </cell>
          <cell r="E1321" t="str">
            <v>gr</v>
          </cell>
        </row>
        <row r="1322">
          <cell r="A1322" t="str">
            <v>M606</v>
          </cell>
          <cell r="B1322" t="str">
            <v>Tinta anti-corrosiva</v>
          </cell>
          <cell r="C1322" t="str">
            <v>ba</v>
          </cell>
          <cell r="D1322">
            <v>18</v>
          </cell>
          <cell r="E1322" t="str">
            <v>l</v>
          </cell>
        </row>
        <row r="1323">
          <cell r="A1323" t="str">
            <v>M607</v>
          </cell>
          <cell r="B1323" t="str">
            <v>Óleo de linhaça</v>
          </cell>
          <cell r="C1323" t="str">
            <v>tam</v>
          </cell>
          <cell r="D1323">
            <v>200</v>
          </cell>
          <cell r="E1323" t="str">
            <v>l</v>
          </cell>
        </row>
        <row r="1324">
          <cell r="A1324" t="str">
            <v>M608</v>
          </cell>
          <cell r="B1324" t="str">
            <v>Detergente</v>
          </cell>
          <cell r="C1324" t="str">
            <v>ba</v>
          </cell>
          <cell r="D1324">
            <v>18</v>
          </cell>
          <cell r="E1324" t="str">
            <v>l</v>
          </cell>
        </row>
        <row r="1325">
          <cell r="A1325" t="str">
            <v>M609</v>
          </cell>
          <cell r="B1325" t="str">
            <v>Tinta esmalte sintético fosco</v>
          </cell>
          <cell r="C1325" t="str">
            <v>ba</v>
          </cell>
          <cell r="D1325">
            <v>18</v>
          </cell>
          <cell r="E1325" t="str">
            <v>l</v>
          </cell>
        </row>
        <row r="1326">
          <cell r="A1326" t="str">
            <v>M610</v>
          </cell>
          <cell r="B1326" t="str">
            <v>Pintura epóxica - barra D= 32mm</v>
          </cell>
          <cell r="C1326" t="str">
            <v>m</v>
          </cell>
          <cell r="D1326">
            <v>1</v>
          </cell>
          <cell r="E1326" t="str">
            <v>m</v>
          </cell>
        </row>
        <row r="1327">
          <cell r="A1327" t="str">
            <v>M611</v>
          </cell>
          <cell r="B1327" t="str">
            <v>Redutor tipo 2002 prim. qualidade</v>
          </cell>
          <cell r="C1327" t="str">
            <v>l</v>
          </cell>
          <cell r="D1327">
            <v>1</v>
          </cell>
          <cell r="E1327" t="str">
            <v>l</v>
          </cell>
        </row>
        <row r="1328">
          <cell r="A1328" t="str">
            <v>M612</v>
          </cell>
          <cell r="B1328" t="str">
            <v>Lixa para ferro n. 100</v>
          </cell>
          <cell r="C1328" t="str">
            <v>un</v>
          </cell>
          <cell r="D1328">
            <v>1</v>
          </cell>
          <cell r="E1328" t="str">
            <v>un</v>
          </cell>
        </row>
        <row r="1329">
          <cell r="A1329" t="str">
            <v>M613</v>
          </cell>
          <cell r="B1329" t="str">
            <v>Base de resina alquídica (primer)</v>
          </cell>
          <cell r="C1329" t="str">
            <v>l</v>
          </cell>
          <cell r="D1329">
            <v>1</v>
          </cell>
          <cell r="E1329" t="str">
            <v>l</v>
          </cell>
        </row>
        <row r="1330">
          <cell r="A1330" t="str">
            <v>M615</v>
          </cell>
          <cell r="B1330" t="str">
            <v>Microesferas PRE-MIX</v>
          </cell>
          <cell r="C1330" t="str">
            <v>kg</v>
          </cell>
          <cell r="D1330">
            <v>1</v>
          </cell>
          <cell r="E1330" t="str">
            <v>kg</v>
          </cell>
        </row>
        <row r="1331">
          <cell r="A1331" t="str">
            <v>M616</v>
          </cell>
          <cell r="B1331" t="str">
            <v>Microesferas DROP-ON</v>
          </cell>
          <cell r="C1331" t="str">
            <v>kg</v>
          </cell>
          <cell r="D1331">
            <v>1</v>
          </cell>
          <cell r="E1331" t="str">
            <v>kg</v>
          </cell>
        </row>
        <row r="1332">
          <cell r="A1332" t="str">
            <v>M617</v>
          </cell>
          <cell r="B1332" t="str">
            <v>Massa termoplástica para extrusão</v>
          </cell>
          <cell r="C1332" t="str">
            <v>kg</v>
          </cell>
          <cell r="D1332">
            <v>1</v>
          </cell>
          <cell r="E1332" t="str">
            <v>kg</v>
          </cell>
        </row>
        <row r="1333">
          <cell r="A1333" t="str">
            <v>M618</v>
          </cell>
          <cell r="B1333" t="str">
            <v>Massa termoplástica para aspersão</v>
          </cell>
          <cell r="C1333" t="str">
            <v>kg</v>
          </cell>
          <cell r="D1333">
            <v>1</v>
          </cell>
          <cell r="E1333" t="str">
            <v>kg</v>
          </cell>
        </row>
        <row r="1334">
          <cell r="A1334" t="str">
            <v>M619</v>
          </cell>
          <cell r="B1334" t="str">
            <v>Cola poliester</v>
          </cell>
          <cell r="C1334" t="str">
            <v>kg</v>
          </cell>
          <cell r="D1334">
            <v>1</v>
          </cell>
          <cell r="E1334" t="str">
            <v>kg</v>
          </cell>
        </row>
        <row r="1335">
          <cell r="A1335" t="str">
            <v>M620</v>
          </cell>
          <cell r="B1335" t="str">
            <v>Protetor de cura do concreto</v>
          </cell>
          <cell r="C1335" t="str">
            <v>tam</v>
          </cell>
          <cell r="D1335">
            <v>180</v>
          </cell>
          <cell r="E1335" t="str">
            <v>kg</v>
          </cell>
        </row>
        <row r="1336">
          <cell r="A1336" t="str">
            <v>M621</v>
          </cell>
          <cell r="B1336" t="str">
            <v>Desmoldante</v>
          </cell>
          <cell r="C1336" t="str">
            <v>tam</v>
          </cell>
          <cell r="D1336">
            <v>180</v>
          </cell>
          <cell r="E1336" t="str">
            <v>kg</v>
          </cell>
        </row>
        <row r="1337">
          <cell r="A1337" t="str">
            <v>M622</v>
          </cell>
          <cell r="B1337" t="str">
            <v>Interplast N</v>
          </cell>
          <cell r="C1337" t="str">
            <v>sc</v>
          </cell>
          <cell r="D1337">
            <v>50</v>
          </cell>
          <cell r="E1337" t="str">
            <v>kg</v>
          </cell>
        </row>
        <row r="1338">
          <cell r="A1338" t="str">
            <v>M623</v>
          </cell>
          <cell r="B1338" t="str">
            <v>Gás propano</v>
          </cell>
          <cell r="C1338" t="str">
            <v>kg</v>
          </cell>
          <cell r="D1338">
            <v>1</v>
          </cell>
          <cell r="E1338" t="str">
            <v>kg</v>
          </cell>
        </row>
        <row r="1339">
          <cell r="A1339" t="str">
            <v>M624</v>
          </cell>
          <cell r="B1339" t="str">
            <v>Tinta para pré-marcação</v>
          </cell>
          <cell r="C1339" t="str">
            <v>l</v>
          </cell>
          <cell r="D1339">
            <v>1</v>
          </cell>
          <cell r="E1339" t="str">
            <v>l</v>
          </cell>
        </row>
        <row r="1340">
          <cell r="A1340" t="str">
            <v>M625</v>
          </cell>
          <cell r="B1340" t="str">
            <v>Acetileno</v>
          </cell>
          <cell r="C1340" t="str">
            <v>m3</v>
          </cell>
          <cell r="D1340">
            <v>1</v>
          </cell>
          <cell r="E1340" t="str">
            <v>m3</v>
          </cell>
        </row>
        <row r="1341">
          <cell r="A1341" t="str">
            <v>M626</v>
          </cell>
          <cell r="B1341" t="str">
            <v>Oxigênio</v>
          </cell>
          <cell r="C1341" t="str">
            <v>m3</v>
          </cell>
          <cell r="D1341">
            <v>1</v>
          </cell>
          <cell r="E1341" t="str">
            <v>m3</v>
          </cell>
        </row>
        <row r="1342">
          <cell r="A1342" t="str">
            <v>M700</v>
          </cell>
          <cell r="B1342" t="str">
            <v>Tijolo comum maciço (5,5x9x19) cm</v>
          </cell>
          <cell r="C1342" t="str">
            <v>mlh</v>
          </cell>
          <cell r="D1342">
            <v>1000</v>
          </cell>
          <cell r="E1342" t="str">
            <v>un</v>
          </cell>
        </row>
        <row r="1343">
          <cell r="A1343" t="str">
            <v>M702</v>
          </cell>
          <cell r="B1343" t="str">
            <v>Cal hidratada</v>
          </cell>
          <cell r="C1343" t="str">
            <v>sc</v>
          </cell>
          <cell r="D1343">
            <v>20</v>
          </cell>
          <cell r="E1343" t="str">
            <v>kg</v>
          </cell>
        </row>
        <row r="1344">
          <cell r="A1344" t="str">
            <v>M703</v>
          </cell>
          <cell r="B1344" t="str">
            <v>Tijolo 20 x 30 cm</v>
          </cell>
          <cell r="C1344" t="str">
            <v>mlh</v>
          </cell>
          <cell r="D1344">
            <v>1000</v>
          </cell>
          <cell r="E1344" t="str">
            <v>un</v>
          </cell>
        </row>
        <row r="1345">
          <cell r="A1345" t="str">
            <v>M704</v>
          </cell>
          <cell r="B1345" t="str">
            <v>Areia Lavada Comercial</v>
          </cell>
          <cell r="C1345" t="str">
            <v>m3</v>
          </cell>
          <cell r="D1345">
            <v>1</v>
          </cell>
          <cell r="E1345" t="str">
            <v>m3</v>
          </cell>
        </row>
        <row r="1346">
          <cell r="A1346" t="str">
            <v>M705</v>
          </cell>
          <cell r="B1346" t="str">
            <v>Pó de pedra</v>
          </cell>
          <cell r="C1346" t="str">
            <v>m3</v>
          </cell>
          <cell r="D1346">
            <v>1</v>
          </cell>
          <cell r="E1346" t="str">
            <v>m3</v>
          </cell>
        </row>
        <row r="1347">
          <cell r="A1347" t="str">
            <v>M709</v>
          </cell>
          <cell r="B1347" t="str">
            <v>Brita Comercial</v>
          </cell>
          <cell r="C1347" t="str">
            <v>m3</v>
          </cell>
          <cell r="D1347">
            <v>1</v>
          </cell>
          <cell r="E1347" t="str">
            <v>m3</v>
          </cell>
        </row>
        <row r="1348">
          <cell r="A1348" t="str">
            <v>M710</v>
          </cell>
          <cell r="B1348" t="str">
            <v>Pedra de mão</v>
          </cell>
          <cell r="C1348" t="str">
            <v>m3</v>
          </cell>
          <cell r="D1348">
            <v>1</v>
          </cell>
          <cell r="E1348" t="str">
            <v>m3</v>
          </cell>
        </row>
        <row r="1349">
          <cell r="A1349" t="str">
            <v>M715</v>
          </cell>
          <cell r="B1349" t="str">
            <v>Pó calcário dolomítico</v>
          </cell>
          <cell r="C1349" t="str">
            <v>kg</v>
          </cell>
          <cell r="D1349">
            <v>1</v>
          </cell>
          <cell r="E1349" t="str">
            <v>kg</v>
          </cell>
        </row>
        <row r="1350">
          <cell r="A1350" t="str">
            <v>M901</v>
          </cell>
          <cell r="B1350" t="str">
            <v>Aparelho de apoio neoprene fretado</v>
          </cell>
          <cell r="C1350" t="str">
            <v>dm3</v>
          </cell>
          <cell r="D1350">
            <v>1</v>
          </cell>
          <cell r="E1350" t="str">
            <v>dm3</v>
          </cell>
        </row>
        <row r="1351">
          <cell r="A1351" t="str">
            <v>M902</v>
          </cell>
          <cell r="B1351" t="str">
            <v>Tubo de PVC D=75 mm</v>
          </cell>
          <cell r="C1351" t="str">
            <v>vr</v>
          </cell>
          <cell r="D1351">
            <v>6</v>
          </cell>
          <cell r="E1351" t="str">
            <v>m</v>
          </cell>
        </row>
        <row r="1352">
          <cell r="A1352" t="str">
            <v>M903</v>
          </cell>
          <cell r="B1352" t="str">
            <v>Manta sintética (Bidim) OP-20</v>
          </cell>
          <cell r="C1352" t="str">
            <v>m2</v>
          </cell>
          <cell r="D1352">
            <v>1</v>
          </cell>
          <cell r="E1352" t="str">
            <v>m2</v>
          </cell>
        </row>
        <row r="1353">
          <cell r="A1353" t="str">
            <v>M904</v>
          </cell>
          <cell r="B1353" t="str">
            <v>Manta sintética (Bidim) OP-30</v>
          </cell>
          <cell r="C1353" t="str">
            <v>m2</v>
          </cell>
          <cell r="D1353">
            <v>1</v>
          </cell>
          <cell r="E1353" t="str">
            <v>m2</v>
          </cell>
        </row>
        <row r="1354">
          <cell r="A1354" t="str">
            <v>M905</v>
          </cell>
          <cell r="B1354" t="str">
            <v>Filler</v>
          </cell>
          <cell r="C1354" t="str">
            <v>kg</v>
          </cell>
          <cell r="D1354">
            <v>1</v>
          </cell>
          <cell r="E1354" t="str">
            <v>kg</v>
          </cell>
        </row>
        <row r="1355">
          <cell r="A1355" t="str">
            <v>M906</v>
          </cell>
          <cell r="B1355" t="str">
            <v>Sementes p/ hidrossemeadura</v>
          </cell>
          <cell r="C1355" t="str">
            <v>kg</v>
          </cell>
          <cell r="D1355">
            <v>1</v>
          </cell>
          <cell r="E1355" t="str">
            <v>kg</v>
          </cell>
        </row>
        <row r="1356">
          <cell r="A1356" t="str">
            <v>M907</v>
          </cell>
          <cell r="B1356" t="str">
            <v>Adubo orgânico</v>
          </cell>
          <cell r="C1356" t="str">
            <v>t</v>
          </cell>
          <cell r="D1356">
            <v>1000</v>
          </cell>
          <cell r="E1356" t="str">
            <v>kg</v>
          </cell>
        </row>
        <row r="1357">
          <cell r="A1357" t="str">
            <v>M908</v>
          </cell>
          <cell r="B1357" t="str">
            <v>Eletrodo p/ solda eletr. OK 46.00</v>
          </cell>
          <cell r="C1357" t="str">
            <v>kg</v>
          </cell>
          <cell r="D1357">
            <v>1</v>
          </cell>
          <cell r="E1357" t="str">
            <v>kg</v>
          </cell>
        </row>
        <row r="1358">
          <cell r="A1358" t="str">
            <v>M909</v>
          </cell>
          <cell r="B1358" t="str">
            <v>Tubo de PVC perfurado D=50 mm</v>
          </cell>
          <cell r="C1358" t="str">
            <v>vr</v>
          </cell>
          <cell r="D1358">
            <v>6</v>
          </cell>
          <cell r="E1358" t="str">
            <v>m</v>
          </cell>
        </row>
        <row r="1359">
          <cell r="A1359" t="str">
            <v>M910</v>
          </cell>
          <cell r="B1359" t="str">
            <v>Tubo de PVC rígido D=50 mm</v>
          </cell>
          <cell r="C1359" t="str">
            <v>vr</v>
          </cell>
          <cell r="D1359">
            <v>6</v>
          </cell>
          <cell r="E1359" t="str">
            <v>m</v>
          </cell>
        </row>
        <row r="1360">
          <cell r="A1360" t="str">
            <v>M911</v>
          </cell>
          <cell r="B1360" t="str">
            <v>Tubo de PVC D=100 mm</v>
          </cell>
          <cell r="C1360" t="str">
            <v>vr</v>
          </cell>
          <cell r="D1360">
            <v>6</v>
          </cell>
          <cell r="E1360" t="str">
            <v>m</v>
          </cell>
        </row>
        <row r="1361">
          <cell r="A1361" t="str">
            <v>M920</v>
          </cell>
          <cell r="B1361" t="str">
            <v>Meio tubo de concreto D=40 cm</v>
          </cell>
          <cell r="C1361" t="str">
            <v>m</v>
          </cell>
          <cell r="D1361">
            <v>1</v>
          </cell>
          <cell r="E1361" t="str">
            <v>m</v>
          </cell>
        </row>
        <row r="1362">
          <cell r="A1362" t="str">
            <v>M930</v>
          </cell>
          <cell r="B1362" t="str">
            <v>Gabião caixa 2x1x1m galvanizado</v>
          </cell>
          <cell r="C1362" t="str">
            <v>un</v>
          </cell>
          <cell r="D1362">
            <v>1</v>
          </cell>
          <cell r="E1362" t="str">
            <v>un</v>
          </cell>
        </row>
        <row r="1363">
          <cell r="A1363" t="str">
            <v>M935</v>
          </cell>
          <cell r="B1363" t="str">
            <v>Terra arm. ECE - greide 0&lt;h&lt;6m</v>
          </cell>
          <cell r="C1363" t="str">
            <v>m2</v>
          </cell>
          <cell r="D1363">
            <v>1</v>
          </cell>
          <cell r="E1363" t="str">
            <v>m2</v>
          </cell>
        </row>
        <row r="1364">
          <cell r="A1364" t="str">
            <v>M936</v>
          </cell>
          <cell r="B1364" t="str">
            <v>Terra arm. ECE - greide 6&lt;h&lt;9m</v>
          </cell>
          <cell r="C1364" t="str">
            <v>m2</v>
          </cell>
          <cell r="D1364">
            <v>1</v>
          </cell>
          <cell r="E1364" t="str">
            <v>m2</v>
          </cell>
        </row>
        <row r="1365">
          <cell r="A1365" t="str">
            <v>M937</v>
          </cell>
          <cell r="B1365" t="str">
            <v>Terra arm. ECE - greide 9&lt;h&lt;12m</v>
          </cell>
          <cell r="C1365" t="str">
            <v>m2</v>
          </cell>
          <cell r="D1365">
            <v>1</v>
          </cell>
          <cell r="E1365" t="str">
            <v>m2</v>
          </cell>
        </row>
        <row r="1366">
          <cell r="A1366" t="str">
            <v>M938</v>
          </cell>
          <cell r="B1366" t="str">
            <v>Terra arm. ECE- pé talude 0&lt;h&lt;6m</v>
          </cell>
          <cell r="C1366" t="str">
            <v>m2</v>
          </cell>
          <cell r="D1366">
            <v>1</v>
          </cell>
          <cell r="E1366" t="str">
            <v>m2</v>
          </cell>
        </row>
        <row r="1367">
          <cell r="A1367" t="str">
            <v>M939</v>
          </cell>
          <cell r="B1367" t="str">
            <v>Terra arm. ECE- pé talude 6&lt;h&lt;9m</v>
          </cell>
          <cell r="C1367" t="str">
            <v>m2</v>
          </cell>
          <cell r="D1367">
            <v>1</v>
          </cell>
          <cell r="E1367" t="str">
            <v>m2</v>
          </cell>
        </row>
        <row r="1368">
          <cell r="A1368" t="str">
            <v>M940</v>
          </cell>
          <cell r="B1368" t="str">
            <v>Terra arm. ECE- pé talude 9&lt;h&lt;12m</v>
          </cell>
          <cell r="C1368" t="str">
            <v>m2</v>
          </cell>
          <cell r="D1368">
            <v>1</v>
          </cell>
          <cell r="E1368" t="str">
            <v>m2</v>
          </cell>
        </row>
        <row r="1369">
          <cell r="A1369" t="str">
            <v>M941</v>
          </cell>
          <cell r="B1369" t="str">
            <v>Terra arm. ECE-enc. portante 0&lt;h&lt;6m</v>
          </cell>
          <cell r="C1369" t="str">
            <v>m2</v>
          </cell>
          <cell r="D1369">
            <v>1</v>
          </cell>
          <cell r="E1369" t="str">
            <v>m2</v>
          </cell>
        </row>
        <row r="1370">
          <cell r="A1370" t="str">
            <v>M942</v>
          </cell>
          <cell r="B1370" t="str">
            <v>Terra arm. ECE-enc. portante 6&lt;h&lt;9m</v>
          </cell>
          <cell r="C1370" t="str">
            <v>m2</v>
          </cell>
          <cell r="D1370">
            <v>1</v>
          </cell>
          <cell r="E1370" t="str">
            <v>m2</v>
          </cell>
        </row>
        <row r="1371">
          <cell r="A1371" t="str">
            <v>M945</v>
          </cell>
          <cell r="B1371" t="str">
            <v>Haste para perfuratriz de esteira</v>
          </cell>
          <cell r="C1371" t="str">
            <v>un</v>
          </cell>
          <cell r="D1371">
            <v>1</v>
          </cell>
          <cell r="E1371" t="str">
            <v>un</v>
          </cell>
        </row>
        <row r="1372">
          <cell r="A1372" t="str">
            <v>M946</v>
          </cell>
          <cell r="B1372" t="str">
            <v>Luva para perfuratriz de esteira</v>
          </cell>
          <cell r="C1372" t="str">
            <v>un</v>
          </cell>
          <cell r="D1372">
            <v>1</v>
          </cell>
          <cell r="E1372" t="str">
            <v>un</v>
          </cell>
        </row>
        <row r="1373">
          <cell r="A1373" t="str">
            <v>M947</v>
          </cell>
          <cell r="B1373" t="str">
            <v>Punho para perfuratriz de esteira</v>
          </cell>
          <cell r="C1373" t="str">
            <v>un</v>
          </cell>
          <cell r="D1373">
            <v>1</v>
          </cell>
          <cell r="E1373" t="str">
            <v>un</v>
          </cell>
        </row>
        <row r="1374">
          <cell r="A1374" t="str">
            <v>M948</v>
          </cell>
          <cell r="B1374" t="str">
            <v>Coroa para perfuratriz de esteira</v>
          </cell>
          <cell r="C1374" t="str">
            <v>un</v>
          </cell>
          <cell r="D1374">
            <v>1</v>
          </cell>
          <cell r="E1374" t="str">
            <v>un</v>
          </cell>
        </row>
        <row r="1375">
          <cell r="A1375" t="str">
            <v>M949</v>
          </cell>
          <cell r="B1375" t="str">
            <v>Disco diam. p/ máq. de disco 48kW</v>
          </cell>
          <cell r="C1375" t="str">
            <v>un</v>
          </cell>
          <cell r="D1375">
            <v>1</v>
          </cell>
          <cell r="E1375" t="str">
            <v>un</v>
          </cell>
        </row>
        <row r="1376">
          <cell r="A1376" t="str">
            <v>M950</v>
          </cell>
          <cell r="B1376" t="str">
            <v>Coroa de diamante linha NX</v>
          </cell>
          <cell r="C1376" t="str">
            <v>un</v>
          </cell>
          <cell r="D1376">
            <v>1</v>
          </cell>
          <cell r="E1376" t="str">
            <v>un</v>
          </cell>
        </row>
        <row r="1377">
          <cell r="A1377" t="str">
            <v>M951</v>
          </cell>
          <cell r="B1377" t="str">
            <v>Calibrador de diamante linha NX</v>
          </cell>
          <cell r="C1377" t="str">
            <v>un</v>
          </cell>
          <cell r="D1377">
            <v>1</v>
          </cell>
          <cell r="E1377" t="str">
            <v>un</v>
          </cell>
        </row>
        <row r="1378">
          <cell r="A1378" t="str">
            <v>M952</v>
          </cell>
          <cell r="B1378" t="str">
            <v>Mola comum linha NX</v>
          </cell>
          <cell r="C1378" t="str">
            <v>un</v>
          </cell>
          <cell r="D1378">
            <v>1</v>
          </cell>
          <cell r="E1378" t="str">
            <v>un</v>
          </cell>
        </row>
        <row r="1379">
          <cell r="A1379" t="str">
            <v>M953</v>
          </cell>
          <cell r="B1379" t="str">
            <v>Barrilete simples linha NX</v>
          </cell>
          <cell r="C1379" t="str">
            <v>un</v>
          </cell>
          <cell r="D1379">
            <v>1</v>
          </cell>
          <cell r="E1379" t="str">
            <v>un</v>
          </cell>
        </row>
        <row r="1380">
          <cell r="A1380" t="str">
            <v>M954</v>
          </cell>
          <cell r="B1380" t="str">
            <v>Haste paredes paraleleas c/ niples</v>
          </cell>
          <cell r="C1380" t="str">
            <v>un</v>
          </cell>
          <cell r="D1380">
            <v>1</v>
          </cell>
          <cell r="E1380" t="str">
            <v>un</v>
          </cell>
        </row>
        <row r="1381">
          <cell r="A1381" t="str">
            <v>M955</v>
          </cell>
          <cell r="B1381" t="str">
            <v>Coroa de widia linha NX</v>
          </cell>
          <cell r="C1381" t="str">
            <v>un</v>
          </cell>
          <cell r="D1381">
            <v>1</v>
          </cell>
          <cell r="E1381" t="str">
            <v>un</v>
          </cell>
        </row>
        <row r="1382">
          <cell r="A1382" t="str">
            <v>M956</v>
          </cell>
          <cell r="B1382" t="str">
            <v>Sapata de widia linha NX</v>
          </cell>
          <cell r="C1382" t="str">
            <v>un</v>
          </cell>
          <cell r="D1382">
            <v>1</v>
          </cell>
          <cell r="E1382" t="str">
            <v>un</v>
          </cell>
        </row>
        <row r="1383">
          <cell r="A1383" t="str">
            <v>M957</v>
          </cell>
          <cell r="B1383" t="str">
            <v>Revestimento c/ conector linha NX</v>
          </cell>
          <cell r="C1383" t="str">
            <v>un</v>
          </cell>
          <cell r="D1383">
            <v>1</v>
          </cell>
          <cell r="E1383" t="str">
            <v>un</v>
          </cell>
        </row>
        <row r="1384">
          <cell r="A1384" t="str">
            <v>M958</v>
          </cell>
          <cell r="B1384" t="str">
            <v>Calibrador de widia simples linh NX</v>
          </cell>
          <cell r="C1384" t="str">
            <v>un</v>
          </cell>
          <cell r="D1384">
            <v>1</v>
          </cell>
          <cell r="E1384" t="str">
            <v>un</v>
          </cell>
        </row>
        <row r="1385">
          <cell r="A1385" t="str">
            <v>M960</v>
          </cell>
          <cell r="B1385" t="str">
            <v>Fio de nylon n. 40</v>
          </cell>
          <cell r="C1385" t="str">
            <v>rl</v>
          </cell>
          <cell r="D1385">
            <v>100</v>
          </cell>
          <cell r="E1385" t="str">
            <v>m</v>
          </cell>
        </row>
        <row r="1386">
          <cell r="A1386" t="str">
            <v>M969</v>
          </cell>
          <cell r="B1386" t="str">
            <v>Película refletiva lentes expostas</v>
          </cell>
          <cell r="C1386" t="str">
            <v>m2</v>
          </cell>
          <cell r="D1386">
            <v>1</v>
          </cell>
          <cell r="E1386" t="str">
            <v>m2</v>
          </cell>
        </row>
        <row r="1387">
          <cell r="A1387" t="str">
            <v>M970</v>
          </cell>
          <cell r="B1387" t="str">
            <v>Película refletiva lentes inclusas</v>
          </cell>
          <cell r="C1387" t="str">
            <v>m2</v>
          </cell>
          <cell r="D1387">
            <v>1</v>
          </cell>
          <cell r="E1387" t="str">
            <v>m2</v>
          </cell>
        </row>
        <row r="1388">
          <cell r="A1388" t="str">
            <v>M971</v>
          </cell>
          <cell r="B1388" t="str">
            <v>Dispositivo anti-ofuscante</v>
          </cell>
          <cell r="C1388" t="str">
            <v>m</v>
          </cell>
          <cell r="D1388">
            <v>1</v>
          </cell>
          <cell r="E1388" t="str">
            <v>m</v>
          </cell>
        </row>
        <row r="1389">
          <cell r="A1389" t="str">
            <v>M972</v>
          </cell>
          <cell r="B1389" t="str">
            <v>Tacha refletiva monodirecional</v>
          </cell>
          <cell r="C1389" t="str">
            <v>un</v>
          </cell>
          <cell r="D1389">
            <v>1</v>
          </cell>
          <cell r="E1389" t="str">
            <v>un</v>
          </cell>
        </row>
        <row r="1390">
          <cell r="A1390" t="str">
            <v>M973</v>
          </cell>
          <cell r="B1390" t="str">
            <v>Tacha refletiva bidirecional</v>
          </cell>
          <cell r="C1390" t="str">
            <v>un</v>
          </cell>
          <cell r="D1390">
            <v>1</v>
          </cell>
          <cell r="E1390" t="str">
            <v>un</v>
          </cell>
        </row>
        <row r="1391">
          <cell r="A1391" t="str">
            <v>M974</v>
          </cell>
          <cell r="B1391" t="str">
            <v>Tachão refletivo monodirecional</v>
          </cell>
          <cell r="C1391" t="str">
            <v>un</v>
          </cell>
          <cell r="D1391">
            <v>1</v>
          </cell>
          <cell r="E1391" t="str">
            <v>un</v>
          </cell>
        </row>
        <row r="1392">
          <cell r="A1392" t="str">
            <v>M975</v>
          </cell>
          <cell r="B1392" t="str">
            <v>Tachão refletivo bidirecional</v>
          </cell>
          <cell r="C1392" t="str">
            <v>un</v>
          </cell>
          <cell r="D1392">
            <v>1</v>
          </cell>
          <cell r="E1392" t="str">
            <v>un</v>
          </cell>
        </row>
        <row r="1393">
          <cell r="A1393" t="str">
            <v>M976</v>
          </cell>
          <cell r="B1393" t="str">
            <v>Baguete limitador de polietileno</v>
          </cell>
          <cell r="C1393" t="str">
            <v>m</v>
          </cell>
          <cell r="D1393">
            <v>1</v>
          </cell>
          <cell r="E1393" t="str">
            <v>m</v>
          </cell>
        </row>
        <row r="1394">
          <cell r="A1394" t="str">
            <v>M977</v>
          </cell>
          <cell r="B1394" t="str">
            <v>Selante asfáltico polimerizado</v>
          </cell>
          <cell r="C1394" t="str">
            <v>l</v>
          </cell>
          <cell r="D1394">
            <v>1</v>
          </cell>
          <cell r="E1394" t="str">
            <v>l</v>
          </cell>
        </row>
        <row r="1395">
          <cell r="A1395" t="str">
            <v>M980</v>
          </cell>
          <cell r="B1395" t="str">
            <v>Indenização de jazida</v>
          </cell>
          <cell r="C1395" t="str">
            <v>m3</v>
          </cell>
          <cell r="D1395">
            <v>1</v>
          </cell>
          <cell r="E1395" t="str">
            <v>m3</v>
          </cell>
        </row>
        <row r="1396">
          <cell r="A1396" t="str">
            <v>M982</v>
          </cell>
          <cell r="B1396" t="str">
            <v>Isopor de 5cm de espessura</v>
          </cell>
          <cell r="C1396" t="str">
            <v>m2</v>
          </cell>
          <cell r="D1396">
            <v>1</v>
          </cell>
          <cell r="E1396" t="str">
            <v>m2</v>
          </cell>
        </row>
        <row r="1397">
          <cell r="A1397" t="str">
            <v>M983</v>
          </cell>
          <cell r="B1397" t="str">
            <v>Disco diam. p/ máq. de disco 6kW</v>
          </cell>
          <cell r="C1397" t="str">
            <v>un</v>
          </cell>
          <cell r="D1397">
            <v>1</v>
          </cell>
          <cell r="E1397" t="str">
            <v>un</v>
          </cell>
        </row>
        <row r="1398">
          <cell r="A1398" t="str">
            <v>M984</v>
          </cell>
          <cell r="B1398" t="str">
            <v>Chumbadores</v>
          </cell>
          <cell r="C1398" t="str">
            <v>pç</v>
          </cell>
          <cell r="D1398">
            <v>0.3</v>
          </cell>
          <cell r="E1398" t="str">
            <v>kg</v>
          </cell>
        </row>
        <row r="1399">
          <cell r="A1399" t="str">
            <v>M985</v>
          </cell>
          <cell r="B1399" t="str">
            <v>Tubo plástico para purgadores</v>
          </cell>
          <cell r="C1399" t="str">
            <v>m</v>
          </cell>
          <cell r="D1399">
            <v>1</v>
          </cell>
          <cell r="E1399" t="str">
            <v>m</v>
          </cell>
        </row>
        <row r="1400">
          <cell r="A1400" t="str">
            <v>M996</v>
          </cell>
          <cell r="B1400" t="str">
            <v>Material Demolido</v>
          </cell>
          <cell r="C1400" t="str">
            <v>t</v>
          </cell>
          <cell r="D1400">
            <v>1</v>
          </cell>
          <cell r="E1400" t="str">
            <v>t</v>
          </cell>
        </row>
        <row r="1401">
          <cell r="A1401" t="str">
            <v>M997</v>
          </cell>
          <cell r="B1401" t="str">
            <v>Material Fresado</v>
          </cell>
          <cell r="C1401" t="str">
            <v>t</v>
          </cell>
          <cell r="D1401">
            <v>1</v>
          </cell>
          <cell r="E1401" t="str">
            <v>t</v>
          </cell>
        </row>
        <row r="1402">
          <cell r="A1402" t="str">
            <v>M998</v>
          </cell>
          <cell r="B1402" t="str">
            <v>Madeira</v>
          </cell>
          <cell r="C1402" t="str">
            <v>t</v>
          </cell>
          <cell r="D1402">
            <v>1</v>
          </cell>
          <cell r="E1402" t="str">
            <v>t</v>
          </cell>
        </row>
        <row r="1403">
          <cell r="A1403" t="str">
            <v>M999</v>
          </cell>
          <cell r="B1403" t="str">
            <v>Material retirado da pista</v>
          </cell>
          <cell r="C1403" t="str">
            <v>t</v>
          </cell>
          <cell r="D1403">
            <v>1</v>
          </cell>
          <cell r="E1403" t="str">
            <v>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25"/>
  <sheetViews>
    <sheetView showGridLines="0" view="pageBreakPreview" zoomScaleNormal="90" zoomScaleSheetLayoutView="100" workbookViewId="0">
      <selection activeCell="G30" sqref="G30"/>
    </sheetView>
  </sheetViews>
  <sheetFormatPr defaultColWidth="8.85546875" defaultRowHeight="15" customHeight="1" x14ac:dyDescent="0.2"/>
  <cols>
    <col min="1" max="5" width="10.7109375" style="4" customWidth="1"/>
    <col min="6" max="6" width="5.7109375" style="4" customWidth="1"/>
    <col min="7" max="7" width="20.7109375" style="4" customWidth="1"/>
    <col min="8" max="8" width="15.7109375" style="4" customWidth="1"/>
    <col min="9" max="9" width="8.85546875" style="4"/>
    <col min="10" max="10" width="13.5703125" style="4" bestFit="1" customWidth="1"/>
    <col min="11" max="16384" width="8.85546875" style="4"/>
  </cols>
  <sheetData>
    <row r="1" spans="1:10" ht="30" customHeight="1" thickTop="1" x14ac:dyDescent="0.2">
      <c r="A1" s="949" t="s">
        <v>365</v>
      </c>
      <c r="B1" s="950"/>
      <c r="C1" s="950"/>
      <c r="D1" s="950"/>
      <c r="E1" s="951"/>
      <c r="F1" s="719"/>
      <c r="G1" s="720" t="s">
        <v>1561</v>
      </c>
      <c r="H1" s="721"/>
    </row>
    <row r="2" spans="1:10" ht="30" customHeight="1" x14ac:dyDescent="0.2">
      <c r="A2" s="952" t="s">
        <v>366</v>
      </c>
      <c r="B2" s="953"/>
      <c r="C2" s="953"/>
      <c r="D2" s="953"/>
      <c r="E2" s="954"/>
      <c r="F2" s="955" t="s">
        <v>1562</v>
      </c>
      <c r="G2" s="956"/>
      <c r="H2" s="722" t="s">
        <v>367</v>
      </c>
    </row>
    <row r="3" spans="1:10" ht="15" customHeight="1" x14ac:dyDescent="0.2">
      <c r="A3" s="92" t="s">
        <v>368</v>
      </c>
      <c r="B3" s="93"/>
      <c r="C3" s="93"/>
      <c r="D3" s="93"/>
      <c r="E3" s="93"/>
      <c r="F3" s="94" t="s">
        <v>361</v>
      </c>
      <c r="G3" s="95">
        <f>Orçamento!J16</f>
        <v>0</v>
      </c>
      <c r="H3" s="663" t="e">
        <f>G3/G$15</f>
        <v>#DIV/0!</v>
      </c>
    </row>
    <row r="4" spans="1:10" ht="15" customHeight="1" x14ac:dyDescent="0.2">
      <c r="A4" s="664" t="s">
        <v>1389</v>
      </c>
      <c r="B4" s="96"/>
      <c r="C4" s="96"/>
      <c r="D4" s="96"/>
      <c r="E4" s="96"/>
      <c r="F4" s="665"/>
      <c r="G4" s="97"/>
      <c r="H4" s="663"/>
    </row>
    <row r="5" spans="1:10" ht="15" customHeight="1" x14ac:dyDescent="0.2">
      <c r="A5" s="664" t="s">
        <v>931</v>
      </c>
      <c r="B5" s="98"/>
      <c r="C5" s="98"/>
      <c r="D5" s="98"/>
      <c r="E5" s="98"/>
      <c r="F5" s="665" t="s">
        <v>361</v>
      </c>
      <c r="G5" s="97">
        <f>Orçamento!J46</f>
        <v>0</v>
      </c>
      <c r="H5" s="663" t="e">
        <f t="shared" ref="H5:H15" si="0">G5/G$15</f>
        <v>#DIV/0!</v>
      </c>
    </row>
    <row r="6" spans="1:10" ht="15" customHeight="1" x14ac:dyDescent="0.2">
      <c r="A6" s="664" t="s">
        <v>932</v>
      </c>
      <c r="B6" s="98"/>
      <c r="C6" s="98"/>
      <c r="D6" s="98"/>
      <c r="E6" s="98"/>
      <c r="F6" s="665" t="s">
        <v>361</v>
      </c>
      <c r="G6" s="97">
        <f>Orçamento!J58</f>
        <v>0</v>
      </c>
      <c r="H6" s="663" t="e">
        <f t="shared" si="0"/>
        <v>#DIV/0!</v>
      </c>
    </row>
    <row r="7" spans="1:10" ht="15" customHeight="1" x14ac:dyDescent="0.2">
      <c r="A7" s="664" t="s">
        <v>369</v>
      </c>
      <c r="B7" s="98"/>
      <c r="C7" s="98"/>
      <c r="D7" s="98"/>
      <c r="E7" s="98"/>
      <c r="F7" s="665" t="s">
        <v>361</v>
      </c>
      <c r="G7" s="97">
        <f>Orçamento!J105</f>
        <v>0</v>
      </c>
      <c r="H7" s="663" t="e">
        <f t="shared" si="0"/>
        <v>#DIV/0!</v>
      </c>
    </row>
    <row r="8" spans="1:10" ht="15" customHeight="1" x14ac:dyDescent="0.2">
      <c r="A8" s="664" t="s">
        <v>1407</v>
      </c>
      <c r="B8" s="98"/>
      <c r="C8" s="98"/>
      <c r="D8" s="98"/>
      <c r="E8" s="98"/>
      <c r="F8" s="665" t="s">
        <v>361</v>
      </c>
      <c r="G8" s="97">
        <f>Orçamento!J115</f>
        <v>0</v>
      </c>
      <c r="H8" s="663" t="e">
        <f t="shared" si="0"/>
        <v>#DIV/0!</v>
      </c>
    </row>
    <row r="9" spans="1:10" ht="15" customHeight="1" x14ac:dyDescent="0.2">
      <c r="A9" s="664" t="s">
        <v>1018</v>
      </c>
      <c r="B9" s="98"/>
      <c r="C9" s="98"/>
      <c r="D9" s="98"/>
      <c r="E9" s="98"/>
      <c r="F9" s="665" t="s">
        <v>361</v>
      </c>
      <c r="G9" s="97">
        <f>Orçamento!J123</f>
        <v>0</v>
      </c>
      <c r="H9" s="663" t="e">
        <f t="shared" si="0"/>
        <v>#DIV/0!</v>
      </c>
    </row>
    <row r="10" spans="1:10" ht="15" customHeight="1" x14ac:dyDescent="0.2">
      <c r="A10" s="664" t="s">
        <v>1406</v>
      </c>
      <c r="B10" s="98"/>
      <c r="C10" s="98"/>
      <c r="D10" s="98"/>
      <c r="E10" s="98"/>
      <c r="F10" s="665" t="s">
        <v>361</v>
      </c>
      <c r="G10" s="97">
        <f>Orçamento!J140</f>
        <v>0</v>
      </c>
      <c r="H10" s="663" t="e">
        <f t="shared" si="0"/>
        <v>#DIV/0!</v>
      </c>
    </row>
    <row r="11" spans="1:10" ht="15" customHeight="1" x14ac:dyDescent="0.2">
      <c r="A11" s="664" t="s">
        <v>1404</v>
      </c>
      <c r="B11" s="98"/>
      <c r="C11" s="98"/>
      <c r="D11" s="98"/>
      <c r="E11" s="98"/>
      <c r="F11" s="665" t="s">
        <v>361</v>
      </c>
      <c r="G11" s="97">
        <f>Orçamento!J174</f>
        <v>0</v>
      </c>
      <c r="H11" s="663" t="e">
        <f t="shared" si="0"/>
        <v>#DIV/0!</v>
      </c>
    </row>
    <row r="12" spans="1:10" ht="15" customHeight="1" x14ac:dyDescent="0.2">
      <c r="A12" s="664" t="s">
        <v>1405</v>
      </c>
      <c r="B12" s="98"/>
      <c r="C12" s="98"/>
      <c r="D12" s="98"/>
      <c r="E12" s="98"/>
      <c r="F12" s="665" t="s">
        <v>361</v>
      </c>
      <c r="G12" s="97">
        <f>Orçamento!J185</f>
        <v>0</v>
      </c>
      <c r="H12" s="663" t="e">
        <f t="shared" si="0"/>
        <v>#DIV/0!</v>
      </c>
    </row>
    <row r="13" spans="1:10" ht="15" customHeight="1" x14ac:dyDescent="0.2">
      <c r="A13" s="664" t="s">
        <v>1019</v>
      </c>
      <c r="B13" s="98"/>
      <c r="C13" s="98"/>
      <c r="D13" s="98"/>
      <c r="E13" s="98"/>
      <c r="F13" s="665" t="s">
        <v>361</v>
      </c>
      <c r="G13" s="97">
        <f>Orçamento!J196</f>
        <v>0</v>
      </c>
      <c r="H13" s="663" t="e">
        <f t="shared" si="0"/>
        <v>#DIV/0!</v>
      </c>
    </row>
    <row r="14" spans="1:10" ht="15" customHeight="1" x14ac:dyDescent="0.2">
      <c r="A14" s="664" t="s">
        <v>370</v>
      </c>
      <c r="B14" s="96"/>
      <c r="C14" s="96"/>
      <c r="D14" s="96"/>
      <c r="E14" s="96"/>
      <c r="F14" s="665" t="s">
        <v>361</v>
      </c>
      <c r="G14" s="97">
        <f>Orçamento!J248</f>
        <v>0</v>
      </c>
      <c r="H14" s="663" t="e">
        <f t="shared" si="0"/>
        <v>#DIV/0!</v>
      </c>
    </row>
    <row r="15" spans="1:10" ht="15" customHeight="1" x14ac:dyDescent="0.2">
      <c r="A15" s="957" t="s">
        <v>1172</v>
      </c>
      <c r="B15" s="958"/>
      <c r="C15" s="958"/>
      <c r="D15" s="958"/>
      <c r="E15" s="959"/>
      <c r="F15" s="99" t="s">
        <v>361</v>
      </c>
      <c r="G15" s="100">
        <f>SUM(G3:G14)</f>
        <v>0</v>
      </c>
      <c r="H15" s="101" t="e">
        <f t="shared" si="0"/>
        <v>#DIV/0!</v>
      </c>
    </row>
    <row r="16" spans="1:10" ht="15" customHeight="1" thickBot="1" x14ac:dyDescent="0.25">
      <c r="A16" s="102" t="s">
        <v>1173</v>
      </c>
      <c r="B16" s="103"/>
      <c r="C16" s="103"/>
      <c r="D16" s="104" t="s">
        <v>371</v>
      </c>
      <c r="E16" s="718">
        <f>B23*E23</f>
        <v>1755.6000000000001</v>
      </c>
      <c r="F16" s="99" t="s">
        <v>361</v>
      </c>
      <c r="G16" s="100">
        <f>G15/E16</f>
        <v>0</v>
      </c>
      <c r="H16" s="101"/>
      <c r="J16" s="710"/>
    </row>
    <row r="17" spans="1:10" ht="20.100000000000001" customHeight="1" thickTop="1" x14ac:dyDescent="0.2">
      <c r="A17" s="960" t="s">
        <v>1372</v>
      </c>
      <c r="B17" s="961"/>
      <c r="C17" s="961"/>
      <c r="D17" s="961"/>
      <c r="E17" s="962"/>
      <c r="F17" s="963" t="s">
        <v>372</v>
      </c>
      <c r="G17" s="961"/>
      <c r="H17" s="964"/>
      <c r="J17" s="39"/>
    </row>
    <row r="18" spans="1:10" ht="20.100000000000001" customHeight="1" x14ac:dyDescent="0.2">
      <c r="A18" s="952"/>
      <c r="B18" s="953"/>
      <c r="C18" s="953"/>
      <c r="D18" s="953"/>
      <c r="E18" s="954"/>
      <c r="F18" s="965"/>
      <c r="G18" s="953"/>
      <c r="H18" s="966"/>
    </row>
    <row r="19" spans="1:10" ht="20.100000000000001" customHeight="1" x14ac:dyDescent="0.2">
      <c r="A19" s="711" t="s">
        <v>373</v>
      </c>
      <c r="B19" s="712" t="s">
        <v>1373</v>
      </c>
      <c r="C19" s="713"/>
      <c r="D19" s="713"/>
      <c r="E19" s="714"/>
      <c r="F19" s="934" t="s">
        <v>374</v>
      </c>
      <c r="G19" s="935"/>
      <c r="H19" s="936"/>
    </row>
    <row r="20" spans="1:10" ht="24" customHeight="1" x14ac:dyDescent="0.2">
      <c r="A20" s="711" t="s">
        <v>857</v>
      </c>
      <c r="B20" s="967" t="s">
        <v>1374</v>
      </c>
      <c r="C20" s="967"/>
      <c r="D20" s="967"/>
      <c r="E20" s="968"/>
      <c r="F20" s="937"/>
      <c r="G20" s="938"/>
      <c r="H20" s="939"/>
    </row>
    <row r="21" spans="1:10" ht="20.100000000000001" customHeight="1" x14ac:dyDescent="0.25">
      <c r="A21" s="711" t="s">
        <v>858</v>
      </c>
      <c r="B21" s="713" t="s">
        <v>1133</v>
      </c>
      <c r="C21" s="713"/>
      <c r="D21" s="713"/>
      <c r="E21" s="714"/>
      <c r="F21" s="940"/>
      <c r="G21" s="941"/>
      <c r="H21" s="942"/>
      <c r="J21"/>
    </row>
    <row r="22" spans="1:10" ht="20.100000000000001" customHeight="1" x14ac:dyDescent="0.2">
      <c r="A22" s="711" t="s">
        <v>375</v>
      </c>
      <c r="B22" s="967" t="s">
        <v>1375</v>
      </c>
      <c r="C22" s="967"/>
      <c r="D22" s="967"/>
      <c r="E22" s="968"/>
      <c r="F22" s="943"/>
      <c r="G22" s="944"/>
      <c r="H22" s="945"/>
    </row>
    <row r="23" spans="1:10" ht="20.100000000000001" customHeight="1" x14ac:dyDescent="0.2">
      <c r="A23" s="711" t="s">
        <v>376</v>
      </c>
      <c r="B23" s="788">
        <v>125.4</v>
      </c>
      <c r="D23" s="715" t="s">
        <v>377</v>
      </c>
      <c r="E23" s="787">
        <v>14</v>
      </c>
      <c r="F23" s="943"/>
      <c r="G23" s="944"/>
      <c r="H23" s="945"/>
    </row>
    <row r="24" spans="1:10" ht="20.100000000000001" customHeight="1" thickBot="1" x14ac:dyDescent="0.25">
      <c r="A24" s="716" t="s">
        <v>378</v>
      </c>
      <c r="B24" s="105">
        <f>BDI!D19/100</f>
        <v>0.26739999999999997</v>
      </c>
      <c r="C24" s="717"/>
      <c r="D24" s="717" t="s">
        <v>801</v>
      </c>
      <c r="E24" s="105">
        <f>BDI!D35/100</f>
        <v>0.20920000000000002</v>
      </c>
      <c r="F24" s="946"/>
      <c r="G24" s="947"/>
      <c r="H24" s="948"/>
    </row>
    <row r="25" spans="1:10" ht="15" customHeight="1" thickTop="1" x14ac:dyDescent="0.2"/>
  </sheetData>
  <mergeCells count="10">
    <mergeCell ref="F19:H20"/>
    <mergeCell ref="F21:H24"/>
    <mergeCell ref="A1:E1"/>
    <mergeCell ref="A2:E2"/>
    <mergeCell ref="F2:G2"/>
    <mergeCell ref="A15:E15"/>
    <mergeCell ref="A17:E18"/>
    <mergeCell ref="F17:H18"/>
    <mergeCell ref="B22:E22"/>
    <mergeCell ref="B20:E20"/>
  </mergeCells>
  <pageMargins left="0.78740157480314965" right="0.47244094488188981" top="0.78740157480314965" bottom="0.59055118110236227" header="0.51181102362204722" footer="0.51181102362204722"/>
  <pageSetup paperSize="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P268"/>
  <sheetViews>
    <sheetView showGridLines="0" tabSelected="1" view="pageBreakPreview" zoomScaleNormal="100" zoomScaleSheetLayoutView="100" workbookViewId="0">
      <pane ySplit="6" topLeftCell="A95" activePane="bottomLeft" state="frozen"/>
      <selection activeCell="L13" sqref="L13"/>
      <selection pane="bottomLeft" activeCell="G121" sqref="G121"/>
    </sheetView>
  </sheetViews>
  <sheetFormatPr defaultColWidth="8.85546875" defaultRowHeight="12.75" x14ac:dyDescent="0.2"/>
  <cols>
    <col min="1" max="1" width="6.7109375" style="4" customWidth="1"/>
    <col min="2" max="2" width="7.7109375" style="4" customWidth="1"/>
    <col min="3" max="3" width="68.42578125" style="4" customWidth="1"/>
    <col min="4" max="4" width="11.7109375" style="4" customWidth="1"/>
    <col min="5" max="6" width="7.7109375" style="4" customWidth="1"/>
    <col min="7" max="7" width="13.7109375" style="4" customWidth="1"/>
    <col min="8" max="9" width="12.140625" style="4" customWidth="1"/>
    <col min="10" max="10" width="14.28515625" style="4" customWidth="1"/>
    <col min="11" max="11" width="9.7109375" style="4" customWidth="1"/>
    <col min="12" max="12" width="10.85546875" style="4" customWidth="1"/>
    <col min="13" max="13" width="10.140625" style="4" bestFit="1" customWidth="1"/>
    <col min="14" max="14" width="8.85546875" style="4"/>
    <col min="15" max="15" width="11.140625" style="4" bestFit="1" customWidth="1"/>
    <col min="16" max="16384" width="8.85546875" style="4"/>
  </cols>
  <sheetData>
    <row r="1" spans="1:13" ht="15" customHeight="1" x14ac:dyDescent="0.2">
      <c r="A1" s="2" t="str">
        <f>"OBRA: "&amp;UPPER(Resumo!$B$19)</f>
        <v>OBRA: PONTE SOB O RIO PIRACICABA</v>
      </c>
      <c r="B1" s="3"/>
      <c r="C1" s="3"/>
      <c r="D1" s="975" t="s">
        <v>268</v>
      </c>
      <c r="E1" s="976"/>
      <c r="F1" s="977"/>
      <c r="G1" s="975" t="s">
        <v>1345</v>
      </c>
      <c r="H1" s="976"/>
      <c r="I1" s="976"/>
      <c r="J1" s="977"/>
    </row>
    <row r="2" spans="1:13" ht="15" customHeight="1" x14ac:dyDescent="0.2">
      <c r="A2" s="5" t="str">
        <f>"RODOVIA: "&amp;UPPER(Resumo!$B$20)</f>
        <v>RODOVIA: LIGAÇÃO ENTRE RUA QUINCAS HONORATO E RUA RIO PIRACICABA</v>
      </c>
      <c r="B2" s="6"/>
      <c r="C2" s="6"/>
      <c r="D2" s="978" t="s">
        <v>269</v>
      </c>
      <c r="E2" s="979"/>
      <c r="F2" s="980"/>
      <c r="G2" s="978" t="s">
        <v>270</v>
      </c>
      <c r="H2" s="979"/>
      <c r="I2" s="979"/>
      <c r="J2" s="980"/>
    </row>
    <row r="3" spans="1:13" ht="15" customHeight="1" x14ac:dyDescent="0.2">
      <c r="A3" s="5" t="str">
        <f>"TRECHO: "&amp;UPPER(Resumo!$B$21)</f>
        <v>TRECHO: PONTO LOCALIZADO</v>
      </c>
      <c r="B3" s="6"/>
      <c r="C3" s="6"/>
      <c r="D3" s="7" t="s">
        <v>271</v>
      </c>
      <c r="E3" s="8"/>
      <c r="F3" s="9">
        <f>BDI!D19/100</f>
        <v>0.26739999999999997</v>
      </c>
      <c r="G3" s="978" t="s">
        <v>272</v>
      </c>
      <c r="H3" s="979"/>
      <c r="I3" s="979"/>
      <c r="J3" s="980"/>
    </row>
    <row r="4" spans="1:13" ht="15" customHeight="1" x14ac:dyDescent="0.2">
      <c r="A4" s="969" t="str">
        <f>"COORDENADAS: "&amp;UPPER(Resumo!$B$22)</f>
        <v>COORDENADAS: 19°45'54.13"S / 43° 1'45.24"O</v>
      </c>
      <c r="B4" s="970"/>
      <c r="C4" s="971"/>
      <c r="D4" s="10" t="s">
        <v>802</v>
      </c>
      <c r="E4" s="11"/>
      <c r="F4" s="12">
        <f>BDI!D35/100</f>
        <v>0.20920000000000002</v>
      </c>
      <c r="G4" s="972" t="s">
        <v>1563</v>
      </c>
      <c r="H4" s="973"/>
      <c r="I4" s="973"/>
      <c r="J4" s="974"/>
    </row>
    <row r="5" spans="1:13" ht="15" customHeight="1" x14ac:dyDescent="0.2">
      <c r="A5" s="983" t="s">
        <v>273</v>
      </c>
      <c r="B5" s="983" t="s">
        <v>1414</v>
      </c>
      <c r="C5" s="986" t="s">
        <v>275</v>
      </c>
      <c r="D5" s="986" t="s">
        <v>276</v>
      </c>
      <c r="E5" s="986" t="s">
        <v>65</v>
      </c>
      <c r="F5" s="986" t="s">
        <v>277</v>
      </c>
      <c r="G5" s="981" t="s">
        <v>278</v>
      </c>
      <c r="H5" s="983" t="s">
        <v>279</v>
      </c>
      <c r="I5" s="983" t="s">
        <v>280</v>
      </c>
      <c r="J5" s="981" t="s">
        <v>281</v>
      </c>
    </row>
    <row r="6" spans="1:13" ht="15" customHeight="1" x14ac:dyDescent="0.2">
      <c r="A6" s="985"/>
      <c r="B6" s="985"/>
      <c r="C6" s="987"/>
      <c r="D6" s="988"/>
      <c r="E6" s="987"/>
      <c r="F6" s="987"/>
      <c r="G6" s="982"/>
      <c r="H6" s="984"/>
      <c r="I6" s="984"/>
      <c r="J6" s="982"/>
    </row>
    <row r="7" spans="1:13" ht="15.75" customHeight="1" x14ac:dyDescent="0.2">
      <c r="A7" s="13">
        <v>1</v>
      </c>
      <c r="B7" s="13"/>
      <c r="C7" s="14" t="s">
        <v>102</v>
      </c>
      <c r="D7" s="15" t="s">
        <v>282</v>
      </c>
      <c r="E7" s="16" t="s">
        <v>283</v>
      </c>
      <c r="F7" s="17"/>
      <c r="G7" s="18"/>
      <c r="H7" s="19"/>
      <c r="I7" s="20"/>
      <c r="J7" s="21"/>
    </row>
    <row r="8" spans="1:13" ht="15.75" customHeight="1" x14ac:dyDescent="0.2">
      <c r="A8" s="22" t="s">
        <v>284</v>
      </c>
      <c r="B8" s="22" t="s">
        <v>285</v>
      </c>
      <c r="C8" s="23" t="s">
        <v>286</v>
      </c>
      <c r="D8" s="22"/>
      <c r="E8" s="24"/>
      <c r="F8" s="22" t="s">
        <v>287</v>
      </c>
      <c r="G8" s="25">
        <v>1</v>
      </c>
      <c r="H8" s="26"/>
      <c r="I8" s="27">
        <f>TRUNC(H8*(1+$F$3),2)</f>
        <v>0</v>
      </c>
      <c r="J8" s="28">
        <f>TRUNC(G8*I8,2)</f>
        <v>0</v>
      </c>
      <c r="L8" s="39"/>
      <c r="M8" s="931"/>
    </row>
    <row r="9" spans="1:13" ht="15.75" customHeight="1" x14ac:dyDescent="0.2">
      <c r="A9" s="22" t="s">
        <v>288</v>
      </c>
      <c r="B9" s="22" t="s">
        <v>285</v>
      </c>
      <c r="C9" s="23" t="s">
        <v>289</v>
      </c>
      <c r="D9" s="22"/>
      <c r="E9" s="24"/>
      <c r="F9" s="22" t="s">
        <v>287</v>
      </c>
      <c r="G9" s="25">
        <v>1</v>
      </c>
      <c r="H9" s="26"/>
      <c r="I9" s="27">
        <f t="shared" ref="I9:I15" si="0">TRUNC(H9*(1+$F$3),2)</f>
        <v>0</v>
      </c>
      <c r="J9" s="28">
        <f t="shared" ref="J9:J15" si="1">TRUNC(G9*I9,2)</f>
        <v>0</v>
      </c>
      <c r="L9" s="39"/>
      <c r="M9" s="931"/>
    </row>
    <row r="10" spans="1:13" ht="15.75" customHeight="1" x14ac:dyDescent="0.2">
      <c r="A10" s="22" t="s">
        <v>290</v>
      </c>
      <c r="B10" s="22" t="s">
        <v>285</v>
      </c>
      <c r="C10" s="23" t="s">
        <v>291</v>
      </c>
      <c r="D10" s="22"/>
      <c r="E10" s="24"/>
      <c r="F10" s="22" t="s">
        <v>287</v>
      </c>
      <c r="G10" s="25">
        <v>1</v>
      </c>
      <c r="H10" s="26"/>
      <c r="I10" s="27">
        <f t="shared" si="0"/>
        <v>0</v>
      </c>
      <c r="J10" s="28">
        <f t="shared" si="1"/>
        <v>0</v>
      </c>
      <c r="L10" s="39"/>
      <c r="M10" s="931"/>
    </row>
    <row r="11" spans="1:13" ht="15.75" customHeight="1" x14ac:dyDescent="0.2">
      <c r="A11" s="22" t="s">
        <v>292</v>
      </c>
      <c r="B11" s="22" t="s">
        <v>285</v>
      </c>
      <c r="C11" s="23" t="s">
        <v>471</v>
      </c>
      <c r="D11" s="22"/>
      <c r="E11" s="24"/>
      <c r="F11" s="22" t="s">
        <v>287</v>
      </c>
      <c r="G11" s="25">
        <v>1</v>
      </c>
      <c r="H11" s="26"/>
      <c r="I11" s="27">
        <f t="shared" si="0"/>
        <v>0</v>
      </c>
      <c r="J11" s="28">
        <f t="shared" si="1"/>
        <v>0</v>
      </c>
      <c r="L11" s="39"/>
      <c r="M11" s="931"/>
    </row>
    <row r="12" spans="1:13" ht="15.75" customHeight="1" x14ac:dyDescent="0.2">
      <c r="A12" s="22" t="s">
        <v>293</v>
      </c>
      <c r="B12" s="22" t="s">
        <v>285</v>
      </c>
      <c r="C12" s="23" t="s">
        <v>472</v>
      </c>
      <c r="D12" s="22"/>
      <c r="E12" s="24"/>
      <c r="F12" s="22" t="s">
        <v>287</v>
      </c>
      <c r="G12" s="25">
        <v>1</v>
      </c>
      <c r="H12" s="26"/>
      <c r="I12" s="27">
        <f t="shared" si="0"/>
        <v>0</v>
      </c>
      <c r="J12" s="28">
        <f t="shared" si="1"/>
        <v>0</v>
      </c>
      <c r="L12" s="39"/>
      <c r="M12" s="931"/>
    </row>
    <row r="13" spans="1:13" ht="15.75" customHeight="1" x14ac:dyDescent="0.2">
      <c r="A13" s="22" t="s">
        <v>294</v>
      </c>
      <c r="B13" s="29" t="s">
        <v>295</v>
      </c>
      <c r="C13" s="520" t="s">
        <v>103</v>
      </c>
      <c r="D13" s="22"/>
      <c r="E13" s="24"/>
      <c r="F13" s="22" t="s">
        <v>105</v>
      </c>
      <c r="G13" s="794">
        <v>16</v>
      </c>
      <c r="H13" s="26"/>
      <c r="I13" s="27">
        <f t="shared" si="0"/>
        <v>0</v>
      </c>
      <c r="J13" s="521">
        <f t="shared" si="1"/>
        <v>0</v>
      </c>
      <c r="L13" s="39"/>
      <c r="M13" s="931"/>
    </row>
    <row r="14" spans="1:13" ht="15.75" customHeight="1" x14ac:dyDescent="0.2">
      <c r="A14" s="22" t="s">
        <v>1076</v>
      </c>
      <c r="B14" s="215">
        <v>2108169</v>
      </c>
      <c r="C14" s="806" t="s">
        <v>1574</v>
      </c>
      <c r="D14" s="22"/>
      <c r="E14" s="24"/>
      <c r="F14" s="22" t="s">
        <v>2</v>
      </c>
      <c r="G14" s="794">
        <v>1714.6</v>
      </c>
      <c r="H14" s="26"/>
      <c r="I14" s="27">
        <f t="shared" ref="I14" si="2">TRUNC(H14*(1+$F$3),2)</f>
        <v>0</v>
      </c>
      <c r="J14" s="521">
        <f t="shared" ref="J14" si="3">TRUNC(G14*I14,2)</f>
        <v>0</v>
      </c>
      <c r="L14" s="39"/>
      <c r="M14" s="931"/>
    </row>
    <row r="15" spans="1:13" ht="15.75" customHeight="1" x14ac:dyDescent="0.2">
      <c r="A15" s="22" t="s">
        <v>1583</v>
      </c>
      <c r="B15" s="22" t="s">
        <v>285</v>
      </c>
      <c r="C15" s="23" t="s">
        <v>1077</v>
      </c>
      <c r="D15" s="22"/>
      <c r="E15" s="24"/>
      <c r="F15" s="22" t="s">
        <v>105</v>
      </c>
      <c r="G15" s="794">
        <f>'Canteiro Qtd'!E55</f>
        <v>17.25</v>
      </c>
      <c r="H15" s="26"/>
      <c r="I15" s="27">
        <f t="shared" si="0"/>
        <v>0</v>
      </c>
      <c r="J15" s="28">
        <f t="shared" si="1"/>
        <v>0</v>
      </c>
      <c r="L15" s="39"/>
      <c r="M15" s="931"/>
    </row>
    <row r="16" spans="1:13" ht="15.75" customHeight="1" x14ac:dyDescent="0.2">
      <c r="A16" s="30"/>
      <c r="B16" s="30"/>
      <c r="C16" s="31" t="s">
        <v>296</v>
      </c>
      <c r="D16" s="30"/>
      <c r="E16" s="32"/>
      <c r="F16" s="30"/>
      <c r="G16" s="33"/>
      <c r="H16" s="34"/>
      <c r="I16" s="35"/>
      <c r="J16" s="36">
        <f>SUM(J8:J15)</f>
        <v>0</v>
      </c>
      <c r="L16" s="39"/>
      <c r="M16" s="931"/>
    </row>
    <row r="17" spans="1:13" ht="15.75" customHeight="1" x14ac:dyDescent="0.2">
      <c r="A17" s="22"/>
      <c r="B17" s="51"/>
      <c r="C17" s="520"/>
      <c r="D17" s="652"/>
      <c r="E17" s="644"/>
      <c r="F17" s="55"/>
      <c r="G17" s="52"/>
      <c r="H17" s="50"/>
      <c r="I17" s="27"/>
      <c r="J17" s="28"/>
      <c r="L17" s="39"/>
      <c r="M17" s="931"/>
    </row>
    <row r="18" spans="1:13" ht="15.75" customHeight="1" x14ac:dyDescent="0.2">
      <c r="A18" s="40">
        <v>2</v>
      </c>
      <c r="B18" s="22"/>
      <c r="C18" s="41" t="s">
        <v>1376</v>
      </c>
      <c r="D18" s="22"/>
      <c r="E18" s="24"/>
      <c r="F18" s="22"/>
      <c r="G18" s="25"/>
      <c r="H18" s="26"/>
      <c r="I18" s="37"/>
      <c r="J18" s="38"/>
      <c r="L18" s="39"/>
      <c r="M18" s="931"/>
    </row>
    <row r="19" spans="1:13" ht="15.75" customHeight="1" x14ac:dyDescent="0.2">
      <c r="A19" s="40" t="s">
        <v>297</v>
      </c>
      <c r="B19" s="40"/>
      <c r="C19" s="41" t="s">
        <v>878</v>
      </c>
      <c r="D19" s="42"/>
      <c r="E19" s="660"/>
      <c r="F19" s="22"/>
      <c r="G19" s="25"/>
      <c r="H19" s="26"/>
      <c r="I19" s="37"/>
      <c r="J19" s="38"/>
      <c r="L19" s="39"/>
      <c r="M19" s="931"/>
    </row>
    <row r="20" spans="1:13" ht="15.75" customHeight="1" x14ac:dyDescent="0.2">
      <c r="A20" s="40" t="s">
        <v>298</v>
      </c>
      <c r="B20" s="29"/>
      <c r="C20" s="651" t="s">
        <v>879</v>
      </c>
      <c r="D20" s="652"/>
      <c r="E20" s="653"/>
      <c r="F20" s="29"/>
      <c r="G20" s="43"/>
      <c r="H20" s="44"/>
      <c r="I20" s="27"/>
      <c r="J20" s="28"/>
      <c r="L20" s="39"/>
      <c r="M20" s="931"/>
    </row>
    <row r="21" spans="1:13" ht="22.5" hidden="1" x14ac:dyDescent="0.2">
      <c r="A21" s="22" t="s">
        <v>1062</v>
      </c>
      <c r="B21" s="29">
        <v>5502135</v>
      </c>
      <c r="C21" s="661" t="s">
        <v>769</v>
      </c>
      <c r="D21" s="652"/>
      <c r="E21" s="653"/>
      <c r="F21" s="29" t="s">
        <v>2</v>
      </c>
      <c r="G21" s="43">
        <v>0</v>
      </c>
      <c r="H21" s="44">
        <f>Composições!$I$27</f>
        <v>5.58</v>
      </c>
      <c r="I21" s="27">
        <f t="shared" ref="I21:I26" si="4">TRUNC(H21*(1+$F$3),2)</f>
        <v>7.07</v>
      </c>
      <c r="J21" s="28">
        <f t="shared" ref="J21:J26" si="5">TRUNC(G21*I21,2)</f>
        <v>0</v>
      </c>
      <c r="L21" s="39"/>
      <c r="M21" s="931"/>
    </row>
    <row r="22" spans="1:13" ht="15.75" hidden="1" customHeight="1" x14ac:dyDescent="0.2">
      <c r="A22" s="704" t="s">
        <v>1063</v>
      </c>
      <c r="B22" s="215">
        <v>2003864</v>
      </c>
      <c r="C22" s="705" t="s">
        <v>750</v>
      </c>
      <c r="D22" s="706"/>
      <c r="E22" s="707"/>
      <c r="F22" s="215" t="s">
        <v>33</v>
      </c>
      <c r="G22" s="708">
        <v>0</v>
      </c>
      <c r="H22" s="44">
        <f>Composições!$I$56</f>
        <v>22.76</v>
      </c>
      <c r="I22" s="27">
        <f t="shared" si="4"/>
        <v>28.84</v>
      </c>
      <c r="J22" s="28">
        <f t="shared" si="5"/>
        <v>0</v>
      </c>
      <c r="L22" s="39"/>
      <c r="M22" s="931"/>
    </row>
    <row r="23" spans="1:13" ht="15.75" customHeight="1" x14ac:dyDescent="0.2">
      <c r="A23" s="22" t="s">
        <v>1062</v>
      </c>
      <c r="B23" s="29">
        <v>2306065</v>
      </c>
      <c r="C23" s="661" t="s">
        <v>1218</v>
      </c>
      <c r="D23" s="652" t="s">
        <v>955</v>
      </c>
      <c r="E23" s="653"/>
      <c r="F23" s="22" t="s">
        <v>114</v>
      </c>
      <c r="G23" s="656">
        <v>636</v>
      </c>
      <c r="H23" s="44"/>
      <c r="I23" s="27">
        <f t="shared" si="4"/>
        <v>0</v>
      </c>
      <c r="J23" s="28">
        <f t="shared" si="5"/>
        <v>0</v>
      </c>
      <c r="L23" s="39"/>
      <c r="M23" s="931"/>
    </row>
    <row r="24" spans="1:13" ht="15.75" customHeight="1" x14ac:dyDescent="0.2">
      <c r="A24" s="22" t="s">
        <v>1063</v>
      </c>
      <c r="B24" s="29">
        <v>2306070</v>
      </c>
      <c r="C24" s="661" t="s">
        <v>1219</v>
      </c>
      <c r="D24" s="652" t="s">
        <v>955</v>
      </c>
      <c r="E24" s="653"/>
      <c r="F24" s="22" t="s">
        <v>114</v>
      </c>
      <c r="G24" s="25">
        <v>216</v>
      </c>
      <c r="H24" s="44"/>
      <c r="I24" s="27">
        <f t="shared" si="4"/>
        <v>0</v>
      </c>
      <c r="J24" s="28">
        <f t="shared" si="5"/>
        <v>0</v>
      </c>
      <c r="L24" s="39"/>
      <c r="M24" s="931"/>
    </row>
    <row r="25" spans="1:13" ht="15.75" customHeight="1" x14ac:dyDescent="0.2">
      <c r="A25" s="22" t="s">
        <v>1573</v>
      </c>
      <c r="B25" s="215" t="s">
        <v>900</v>
      </c>
      <c r="C25" s="806" t="s">
        <v>901</v>
      </c>
      <c r="D25" s="706"/>
      <c r="E25" s="707"/>
      <c r="F25" s="704" t="s">
        <v>114</v>
      </c>
      <c r="G25" s="807">
        <v>96</v>
      </c>
      <c r="H25" s="44"/>
      <c r="I25" s="27">
        <f>TRUNC(H25*(1+$F$4),2)</f>
        <v>0</v>
      </c>
      <c r="J25" s="28">
        <f t="shared" si="5"/>
        <v>0</v>
      </c>
      <c r="L25" s="39"/>
      <c r="M25" s="931"/>
    </row>
    <row r="26" spans="1:13" ht="15.75" customHeight="1" x14ac:dyDescent="0.2">
      <c r="A26" s="22" t="s">
        <v>1333</v>
      </c>
      <c r="B26" s="29">
        <v>407819</v>
      </c>
      <c r="C26" s="661" t="s">
        <v>86</v>
      </c>
      <c r="D26" s="652" t="s">
        <v>724</v>
      </c>
      <c r="E26" s="653"/>
      <c r="F26" s="22" t="s">
        <v>50</v>
      </c>
      <c r="G26" s="656">
        <v>23614</v>
      </c>
      <c r="H26" s="44"/>
      <c r="I26" s="27">
        <f t="shared" si="4"/>
        <v>0</v>
      </c>
      <c r="J26" s="28">
        <f t="shared" si="5"/>
        <v>0</v>
      </c>
      <c r="L26" s="39"/>
      <c r="M26" s="931"/>
    </row>
    <row r="27" spans="1:13" ht="15.75" customHeight="1" x14ac:dyDescent="0.2">
      <c r="A27" s="30"/>
      <c r="B27" s="30"/>
      <c r="C27" s="31" t="s">
        <v>880</v>
      </c>
      <c r="D27" s="30"/>
      <c r="E27" s="32"/>
      <c r="F27" s="30"/>
      <c r="G27" s="33"/>
      <c r="H27" s="34"/>
      <c r="I27" s="35"/>
      <c r="J27" s="36">
        <f>SUM(J21:J26)</f>
        <v>0</v>
      </c>
      <c r="L27" s="39"/>
      <c r="M27" s="931"/>
    </row>
    <row r="28" spans="1:13" ht="15.75" customHeight="1" x14ac:dyDescent="0.2">
      <c r="A28" s="40"/>
      <c r="B28" s="29"/>
      <c r="C28" s="45"/>
      <c r="D28" s="652"/>
      <c r="E28" s="653"/>
      <c r="F28" s="22"/>
      <c r="G28" s="656"/>
      <c r="H28" s="44"/>
      <c r="I28" s="27"/>
      <c r="J28" s="28"/>
      <c r="L28" s="39"/>
      <c r="M28" s="931"/>
    </row>
    <row r="29" spans="1:13" ht="15.75" customHeight="1" x14ac:dyDescent="0.2">
      <c r="A29" s="40" t="s">
        <v>299</v>
      </c>
      <c r="B29" s="22"/>
      <c r="C29" s="41" t="s">
        <v>1261</v>
      </c>
      <c r="D29" s="42"/>
      <c r="E29" s="660"/>
      <c r="F29" s="22"/>
      <c r="G29" s="25"/>
      <c r="H29" s="26"/>
      <c r="I29" s="47"/>
      <c r="J29" s="48"/>
      <c r="L29" s="39"/>
      <c r="M29" s="931"/>
    </row>
    <row r="30" spans="1:13" ht="15.75" customHeight="1" x14ac:dyDescent="0.2">
      <c r="A30" s="22" t="s">
        <v>813</v>
      </c>
      <c r="B30" s="29">
        <v>5501706</v>
      </c>
      <c r="C30" s="661" t="s">
        <v>1255</v>
      </c>
      <c r="D30" s="652"/>
      <c r="E30" s="660"/>
      <c r="F30" s="22" t="s">
        <v>2</v>
      </c>
      <c r="G30" s="25">
        <v>654.67999999999995</v>
      </c>
      <c r="H30" s="26"/>
      <c r="I30" s="27">
        <f t="shared" ref="I30:I43" si="6">TRUNC(H30*(1+$F$3),2)</f>
        <v>0</v>
      </c>
      <c r="J30" s="28">
        <f t="shared" ref="J30:J43" si="7">TRUNC(G30*I30,2)</f>
        <v>0</v>
      </c>
      <c r="L30" s="39"/>
      <c r="M30" s="931"/>
    </row>
    <row r="31" spans="1:13" ht="15.75" customHeight="1" x14ac:dyDescent="0.2">
      <c r="A31" s="22" t="s">
        <v>1064</v>
      </c>
      <c r="B31" s="29">
        <v>1106057</v>
      </c>
      <c r="C31" s="661" t="s">
        <v>4</v>
      </c>
      <c r="D31" s="652" t="s">
        <v>726</v>
      </c>
      <c r="E31" s="660"/>
      <c r="F31" s="22" t="s">
        <v>2</v>
      </c>
      <c r="G31" s="25">
        <v>10.61</v>
      </c>
      <c r="H31" s="26"/>
      <c r="I31" s="27">
        <f t="shared" ref="I31" si="8">TRUNC(H31*(1+$F$3),2)</f>
        <v>0</v>
      </c>
      <c r="J31" s="28">
        <f t="shared" ref="J31" si="9">TRUNC(G31*I31,2)</f>
        <v>0</v>
      </c>
      <c r="L31" s="39"/>
      <c r="M31" s="931"/>
    </row>
    <row r="32" spans="1:13" ht="22.5" x14ac:dyDescent="0.2">
      <c r="A32" s="22" t="s">
        <v>1065</v>
      </c>
      <c r="B32" s="29">
        <v>1107900</v>
      </c>
      <c r="C32" s="661" t="s">
        <v>74</v>
      </c>
      <c r="D32" s="652" t="s">
        <v>726</v>
      </c>
      <c r="E32" s="653"/>
      <c r="F32" s="22" t="s">
        <v>2</v>
      </c>
      <c r="G32" s="656">
        <v>175</v>
      </c>
      <c r="H32" s="44"/>
      <c r="I32" s="27">
        <f t="shared" ref="I32" si="10">TRUNC(H32*(1+$F$3),2)</f>
        <v>0</v>
      </c>
      <c r="J32" s="28">
        <f t="shared" ref="J32" si="11">TRUNC(G32*I32,2)</f>
        <v>0</v>
      </c>
      <c r="L32" s="39"/>
      <c r="M32" s="931"/>
    </row>
    <row r="33" spans="1:13" ht="22.5" customHeight="1" x14ac:dyDescent="0.2">
      <c r="A33" s="22" t="s">
        <v>1066</v>
      </c>
      <c r="B33" s="215">
        <v>1106050</v>
      </c>
      <c r="C33" s="661" t="s">
        <v>1256</v>
      </c>
      <c r="D33" s="652"/>
      <c r="E33" s="653"/>
      <c r="F33" s="22" t="s">
        <v>2</v>
      </c>
      <c r="G33" s="656">
        <f>G32</f>
        <v>175</v>
      </c>
      <c r="H33" s="44"/>
      <c r="I33" s="27">
        <f t="shared" ref="I33" si="12">TRUNC(H33*(1+$F$3),2)</f>
        <v>0</v>
      </c>
      <c r="J33" s="28">
        <f t="shared" ref="J33" si="13">TRUNC(G33*I33,2)</f>
        <v>0</v>
      </c>
      <c r="L33" s="39"/>
      <c r="M33" s="931"/>
    </row>
    <row r="34" spans="1:13" ht="22.5" customHeight="1" x14ac:dyDescent="0.2">
      <c r="A34" s="22" t="s">
        <v>1179</v>
      </c>
      <c r="B34" s="29">
        <v>1107860</v>
      </c>
      <c r="C34" s="661" t="s">
        <v>1257</v>
      </c>
      <c r="D34" s="652"/>
      <c r="E34" s="653"/>
      <c r="F34" s="22" t="s">
        <v>2</v>
      </c>
      <c r="G34" s="801">
        <f>G32</f>
        <v>175</v>
      </c>
      <c r="H34" s="44"/>
      <c r="I34" s="27">
        <f t="shared" ref="I34:I35" si="14">TRUNC(H34*(1+$F$3),2)</f>
        <v>0</v>
      </c>
      <c r="J34" s="28">
        <f t="shared" ref="J34:J35" si="15">TRUNC(G34*I34,2)</f>
        <v>0</v>
      </c>
      <c r="L34" s="39"/>
      <c r="M34" s="931"/>
    </row>
    <row r="35" spans="1:13" ht="15.75" customHeight="1" x14ac:dyDescent="0.2">
      <c r="A35" s="22" t="s">
        <v>1249</v>
      </c>
      <c r="B35" s="29">
        <v>1100657</v>
      </c>
      <c r="C35" s="661" t="s">
        <v>1175</v>
      </c>
      <c r="D35" s="652"/>
      <c r="E35" s="653"/>
      <c r="F35" s="22" t="s">
        <v>2</v>
      </c>
      <c r="G35" s="656">
        <f>G32+G31</f>
        <v>185.61</v>
      </c>
      <c r="H35" s="44"/>
      <c r="I35" s="27">
        <f t="shared" si="14"/>
        <v>0</v>
      </c>
      <c r="J35" s="28">
        <f t="shared" si="15"/>
        <v>0</v>
      </c>
      <c r="L35" s="39"/>
      <c r="M35" s="931"/>
    </row>
    <row r="36" spans="1:13" ht="15.75" customHeight="1" x14ac:dyDescent="0.2">
      <c r="A36" s="22" t="s">
        <v>1250</v>
      </c>
      <c r="B36" s="29">
        <v>407819</v>
      </c>
      <c r="C36" s="661" t="s">
        <v>86</v>
      </c>
      <c r="D36" s="652" t="s">
        <v>724</v>
      </c>
      <c r="E36" s="653"/>
      <c r="F36" s="22" t="s">
        <v>50</v>
      </c>
      <c r="G36" s="801">
        <v>11251</v>
      </c>
      <c r="H36" s="44"/>
      <c r="I36" s="27">
        <f t="shared" ref="I36" si="16">TRUNC(H36*(1+$F$3),2)</f>
        <v>0</v>
      </c>
      <c r="J36" s="28">
        <f t="shared" ref="J36" si="17">TRUNC(G36*I36,2)</f>
        <v>0</v>
      </c>
      <c r="L36" s="39"/>
      <c r="M36" s="932"/>
    </row>
    <row r="37" spans="1:13" ht="22.5" x14ac:dyDescent="0.2">
      <c r="A37" s="22" t="s">
        <v>1251</v>
      </c>
      <c r="B37" s="29">
        <v>3108017</v>
      </c>
      <c r="C37" s="661" t="s">
        <v>1336</v>
      </c>
      <c r="D37" s="652" t="s">
        <v>725</v>
      </c>
      <c r="E37" s="653"/>
      <c r="F37" s="22" t="s">
        <v>105</v>
      </c>
      <c r="G37" s="801">
        <v>327.76</v>
      </c>
      <c r="H37" s="44"/>
      <c r="I37" s="27">
        <f t="shared" ref="I37:I42" si="18">TRUNC(H37*(1+$F$3),2)</f>
        <v>0</v>
      </c>
      <c r="J37" s="28">
        <f t="shared" ref="J37:J42" si="19">TRUNC(G37*I37,2)</f>
        <v>0</v>
      </c>
      <c r="L37" s="39"/>
      <c r="M37" s="931"/>
    </row>
    <row r="38" spans="1:13" ht="15.75" customHeight="1" x14ac:dyDescent="0.2">
      <c r="A38" s="22" t="s">
        <v>1252</v>
      </c>
      <c r="B38" s="29">
        <v>2003850</v>
      </c>
      <c r="C38" s="661" t="s">
        <v>1258</v>
      </c>
      <c r="D38" s="652"/>
      <c r="E38" s="653"/>
      <c r="F38" s="22" t="s">
        <v>2</v>
      </c>
      <c r="G38" s="656">
        <v>10.029999999999999</v>
      </c>
      <c r="H38" s="44"/>
      <c r="I38" s="27">
        <f t="shared" si="18"/>
        <v>0</v>
      </c>
      <c r="J38" s="28">
        <f t="shared" si="19"/>
        <v>0</v>
      </c>
      <c r="L38" s="39"/>
      <c r="M38" s="931"/>
    </row>
    <row r="39" spans="1:13" ht="15.75" customHeight="1" x14ac:dyDescent="0.2">
      <c r="A39" s="22" t="s">
        <v>1253</v>
      </c>
      <c r="B39" s="29">
        <v>2306247</v>
      </c>
      <c r="C39" s="661" t="s">
        <v>1259</v>
      </c>
      <c r="D39" s="652"/>
      <c r="E39" s="653"/>
      <c r="F39" s="22" t="s">
        <v>2</v>
      </c>
      <c r="G39" s="656">
        <v>15.07</v>
      </c>
      <c r="H39" s="44"/>
      <c r="I39" s="27">
        <f t="shared" si="18"/>
        <v>0</v>
      </c>
      <c r="J39" s="28">
        <f t="shared" si="19"/>
        <v>0</v>
      </c>
      <c r="L39" s="39"/>
      <c r="M39" s="931"/>
    </row>
    <row r="40" spans="1:13" ht="15.75" customHeight="1" x14ac:dyDescent="0.2">
      <c r="A40" s="22" t="s">
        <v>1254</v>
      </c>
      <c r="B40" s="29">
        <v>4915671</v>
      </c>
      <c r="C40" s="525" t="s">
        <v>1025</v>
      </c>
      <c r="D40" s="652"/>
      <c r="E40" s="653"/>
      <c r="F40" s="22" t="s">
        <v>105</v>
      </c>
      <c r="G40" s="656">
        <v>348.34</v>
      </c>
      <c r="H40" s="44"/>
      <c r="I40" s="27">
        <f t="shared" si="18"/>
        <v>0</v>
      </c>
      <c r="J40" s="28">
        <f t="shared" si="19"/>
        <v>0</v>
      </c>
      <c r="L40" s="39"/>
      <c r="M40" s="931"/>
    </row>
    <row r="41" spans="1:13" ht="22.5" x14ac:dyDescent="0.2">
      <c r="A41" s="22" t="s">
        <v>1360</v>
      </c>
      <c r="B41" s="29">
        <v>2108167</v>
      </c>
      <c r="C41" s="661" t="s">
        <v>1339</v>
      </c>
      <c r="D41" s="652"/>
      <c r="E41" s="653"/>
      <c r="F41" s="22" t="s">
        <v>2</v>
      </c>
      <c r="G41" s="657">
        <v>149.36000000000001</v>
      </c>
      <c r="H41" s="44"/>
      <c r="I41" s="27">
        <f t="shared" si="18"/>
        <v>0</v>
      </c>
      <c r="J41" s="28">
        <f t="shared" si="19"/>
        <v>0</v>
      </c>
      <c r="L41" s="39"/>
      <c r="M41" s="931"/>
    </row>
    <row r="42" spans="1:13" ht="33.75" x14ac:dyDescent="0.2">
      <c r="A42" s="22" t="s">
        <v>1391</v>
      </c>
      <c r="B42" s="29">
        <v>2106235</v>
      </c>
      <c r="C42" s="525" t="s">
        <v>1260</v>
      </c>
      <c r="D42" s="652"/>
      <c r="E42" s="653"/>
      <c r="F42" s="22" t="s">
        <v>2</v>
      </c>
      <c r="G42" s="657">
        <v>44.26</v>
      </c>
      <c r="H42" s="44"/>
      <c r="I42" s="27">
        <f t="shared" si="18"/>
        <v>0</v>
      </c>
      <c r="J42" s="28">
        <f t="shared" si="19"/>
        <v>0</v>
      </c>
      <c r="L42" s="39"/>
      <c r="M42" s="931"/>
    </row>
    <row r="43" spans="1:13" ht="22.5" hidden="1" x14ac:dyDescent="0.2">
      <c r="A43" s="22" t="s">
        <v>1392</v>
      </c>
      <c r="B43" s="29">
        <v>1106165</v>
      </c>
      <c r="C43" s="525" t="s">
        <v>1038</v>
      </c>
      <c r="D43" s="652"/>
      <c r="E43" s="653"/>
      <c r="F43" s="22" t="s">
        <v>105</v>
      </c>
      <c r="G43" s="656">
        <v>0</v>
      </c>
      <c r="H43" s="44">
        <f>Composições!$I$2309</f>
        <v>312.02999999999997</v>
      </c>
      <c r="I43" s="27">
        <f t="shared" si="6"/>
        <v>395.46</v>
      </c>
      <c r="J43" s="28">
        <f t="shared" si="7"/>
        <v>0</v>
      </c>
      <c r="L43" s="39"/>
      <c r="M43" s="931"/>
    </row>
    <row r="44" spans="1:13" ht="15.75" customHeight="1" x14ac:dyDescent="0.2">
      <c r="A44" s="30"/>
      <c r="B44" s="30"/>
      <c r="C44" s="31" t="s">
        <v>1154</v>
      </c>
      <c r="D44" s="30"/>
      <c r="E44" s="32"/>
      <c r="F44" s="30"/>
      <c r="G44" s="33"/>
      <c r="H44" s="34"/>
      <c r="I44" s="35"/>
      <c r="J44" s="36">
        <f>SUM(J30:J43)</f>
        <v>0</v>
      </c>
      <c r="L44" s="39"/>
      <c r="M44" s="931"/>
    </row>
    <row r="45" spans="1:13" ht="15.75" customHeight="1" x14ac:dyDescent="0.2">
      <c r="A45" s="40"/>
      <c r="B45" s="29"/>
      <c r="C45" s="45"/>
      <c r="D45" s="652"/>
      <c r="E45" s="653"/>
      <c r="F45" s="22"/>
      <c r="G45" s="656"/>
      <c r="H45" s="44"/>
      <c r="I45" s="27"/>
      <c r="J45" s="28"/>
      <c r="L45" s="39"/>
      <c r="M45" s="931"/>
    </row>
    <row r="46" spans="1:13" ht="15.75" customHeight="1" x14ac:dyDescent="0.2">
      <c r="A46" s="30"/>
      <c r="B46" s="30"/>
      <c r="C46" s="31" t="s">
        <v>881</v>
      </c>
      <c r="D46" s="30"/>
      <c r="E46" s="32"/>
      <c r="F46" s="30"/>
      <c r="G46" s="33"/>
      <c r="H46" s="34"/>
      <c r="I46" s="35"/>
      <c r="J46" s="36">
        <f>J27+J44</f>
        <v>0</v>
      </c>
      <c r="L46" s="39"/>
      <c r="M46" s="931"/>
    </row>
    <row r="47" spans="1:13" ht="15.75" customHeight="1" x14ac:dyDescent="0.2">
      <c r="A47" s="22"/>
      <c r="B47" s="22"/>
      <c r="C47" s="46"/>
      <c r="D47" s="42"/>
      <c r="E47" s="660"/>
      <c r="F47" s="22"/>
      <c r="G47" s="25"/>
      <c r="H47" s="26"/>
      <c r="I47" s="47"/>
      <c r="J47" s="48"/>
      <c r="L47" s="39"/>
      <c r="M47" s="931"/>
    </row>
    <row r="48" spans="1:13" ht="15.75" customHeight="1" x14ac:dyDescent="0.2">
      <c r="A48" s="40" t="s">
        <v>301</v>
      </c>
      <c r="B48" s="40"/>
      <c r="C48" s="41" t="s">
        <v>882</v>
      </c>
      <c r="D48" s="42"/>
      <c r="E48" s="660"/>
      <c r="F48" s="22"/>
      <c r="G48" s="25"/>
      <c r="H48" s="26"/>
      <c r="I48" s="37"/>
      <c r="J48" s="38"/>
      <c r="L48" s="39"/>
      <c r="M48" s="931"/>
    </row>
    <row r="49" spans="1:16" ht="15.75" customHeight="1" x14ac:dyDescent="0.2">
      <c r="A49" s="40" t="s">
        <v>302</v>
      </c>
      <c r="B49" s="29"/>
      <c r="C49" s="651" t="s">
        <v>1138</v>
      </c>
      <c r="D49" s="652"/>
      <c r="E49" s="653"/>
      <c r="F49" s="29"/>
      <c r="G49" s="43"/>
      <c r="H49" s="44"/>
      <c r="I49" s="27"/>
      <c r="J49" s="28"/>
      <c r="L49" s="39"/>
      <c r="M49" s="931"/>
    </row>
    <row r="50" spans="1:16" ht="22.5" x14ac:dyDescent="0.2">
      <c r="A50" s="22" t="s">
        <v>814</v>
      </c>
      <c r="B50" s="29">
        <v>1107900</v>
      </c>
      <c r="C50" s="661" t="s">
        <v>74</v>
      </c>
      <c r="D50" s="652" t="s">
        <v>726</v>
      </c>
      <c r="E50" s="653"/>
      <c r="F50" s="22" t="s">
        <v>2</v>
      </c>
      <c r="G50" s="656">
        <v>171.35</v>
      </c>
      <c r="H50" s="44"/>
      <c r="I50" s="27">
        <f t="shared" ref="I50" si="20">TRUNC(H50*(1+$F$3),2)</f>
        <v>0</v>
      </c>
      <c r="J50" s="28">
        <f t="shared" ref="J50:J57" si="21">TRUNC(G50*I50,2)</f>
        <v>0</v>
      </c>
      <c r="L50" s="39"/>
      <c r="M50" s="931"/>
    </row>
    <row r="51" spans="1:16" ht="22.5" customHeight="1" x14ac:dyDescent="0.2">
      <c r="A51" s="22" t="s">
        <v>815</v>
      </c>
      <c r="B51" s="29">
        <v>1107860</v>
      </c>
      <c r="C51" s="661" t="s">
        <v>1257</v>
      </c>
      <c r="D51" s="652"/>
      <c r="E51" s="653"/>
      <c r="F51" s="22" t="s">
        <v>2</v>
      </c>
      <c r="G51" s="656">
        <f>G50</f>
        <v>171.35</v>
      </c>
      <c r="H51" s="44"/>
      <c r="I51" s="27">
        <f t="shared" ref="I51" si="22">TRUNC(H51*(1+$F$3),2)</f>
        <v>0</v>
      </c>
      <c r="J51" s="28">
        <f t="shared" ref="J51" si="23">TRUNC(G51*I51,2)</f>
        <v>0</v>
      </c>
      <c r="L51" s="39"/>
      <c r="M51" s="931"/>
    </row>
    <row r="52" spans="1:16" ht="15.75" customHeight="1" x14ac:dyDescent="0.2">
      <c r="A52" s="22" t="s">
        <v>1067</v>
      </c>
      <c r="B52" s="29">
        <v>1100657</v>
      </c>
      <c r="C52" s="661" t="s">
        <v>1175</v>
      </c>
      <c r="D52" s="652"/>
      <c r="E52" s="653"/>
      <c r="F52" s="22" t="s">
        <v>2</v>
      </c>
      <c r="G52" s="656">
        <f>G50</f>
        <v>171.35</v>
      </c>
      <c r="H52" s="44"/>
      <c r="I52" s="27">
        <f t="shared" ref="I52" si="24">TRUNC(H52*(1+$F$3),2)</f>
        <v>0</v>
      </c>
      <c r="J52" s="28">
        <f t="shared" ref="J52" si="25">TRUNC(G52*I52,2)</f>
        <v>0</v>
      </c>
      <c r="L52" s="39"/>
      <c r="M52" s="931"/>
    </row>
    <row r="53" spans="1:16" ht="15.75" customHeight="1" x14ac:dyDescent="0.2">
      <c r="A53" s="22" t="s">
        <v>1068</v>
      </c>
      <c r="B53" s="29">
        <v>407819</v>
      </c>
      <c r="C53" s="661" t="s">
        <v>86</v>
      </c>
      <c r="D53" s="652" t="s">
        <v>724</v>
      </c>
      <c r="E53" s="653"/>
      <c r="F53" s="22" t="s">
        <v>50</v>
      </c>
      <c r="G53" s="801">
        <v>18796</v>
      </c>
      <c r="H53" s="44"/>
      <c r="I53" s="27">
        <f>ROUND(H53*(1+$F$3),2)</f>
        <v>0</v>
      </c>
      <c r="J53" s="28">
        <f t="shared" si="21"/>
        <v>0</v>
      </c>
      <c r="L53" s="39"/>
      <c r="M53" s="932"/>
      <c r="O53" s="933"/>
      <c r="P53" s="933"/>
    </row>
    <row r="54" spans="1:16" ht="22.5" x14ac:dyDescent="0.2">
      <c r="A54" s="22" t="s">
        <v>1069</v>
      </c>
      <c r="B54" s="29">
        <v>3108017</v>
      </c>
      <c r="C54" s="661" t="s">
        <v>1336</v>
      </c>
      <c r="D54" s="652" t="s">
        <v>725</v>
      </c>
      <c r="E54" s="653"/>
      <c r="F54" s="22" t="s">
        <v>105</v>
      </c>
      <c r="G54" s="656">
        <v>439.5</v>
      </c>
      <c r="H54" s="44"/>
      <c r="I54" s="27">
        <f>TRUNC(H54*(1+$F$3),2)</f>
        <v>0</v>
      </c>
      <c r="J54" s="28">
        <f t="shared" si="21"/>
        <v>0</v>
      </c>
      <c r="L54" s="39"/>
      <c r="M54" s="931"/>
    </row>
    <row r="55" spans="1:16" ht="22.5" x14ac:dyDescent="0.2">
      <c r="A55" s="22" t="s">
        <v>1139</v>
      </c>
      <c r="B55" s="29">
        <v>307732</v>
      </c>
      <c r="C55" s="525" t="s">
        <v>886</v>
      </c>
      <c r="D55" s="652"/>
      <c r="E55" s="653"/>
      <c r="F55" s="22" t="s">
        <v>887</v>
      </c>
      <c r="G55" s="657">
        <v>312</v>
      </c>
      <c r="H55" s="44"/>
      <c r="I55" s="27">
        <f>TRUNC(H55*(1+$F$3),2)</f>
        <v>0</v>
      </c>
      <c r="J55" s="28">
        <f t="shared" si="21"/>
        <v>0</v>
      </c>
      <c r="L55" s="39"/>
      <c r="M55" s="931"/>
    </row>
    <row r="56" spans="1:16" ht="22.5" x14ac:dyDescent="0.2">
      <c r="A56" s="22" t="s">
        <v>1140</v>
      </c>
      <c r="B56" s="29">
        <v>2108167</v>
      </c>
      <c r="C56" s="661" t="s">
        <v>1339</v>
      </c>
      <c r="D56" s="652"/>
      <c r="E56" s="653"/>
      <c r="F56" s="22" t="s">
        <v>2</v>
      </c>
      <c r="G56" s="657">
        <v>362.7</v>
      </c>
      <c r="H56" s="44"/>
      <c r="I56" s="27">
        <f t="shared" ref="I56" si="26">TRUNC(H56*(1+$F$3),2)</f>
        <v>0</v>
      </c>
      <c r="J56" s="28">
        <f t="shared" ref="J56" si="27">TRUNC(G56*I56,2)</f>
        <v>0</v>
      </c>
      <c r="L56" s="39"/>
      <c r="M56" s="931"/>
    </row>
    <row r="57" spans="1:16" ht="33.75" x14ac:dyDescent="0.2">
      <c r="A57" s="22" t="s">
        <v>1170</v>
      </c>
      <c r="B57" s="29">
        <v>2106235</v>
      </c>
      <c r="C57" s="525" t="s">
        <v>1260</v>
      </c>
      <c r="D57" s="652"/>
      <c r="E57" s="653"/>
      <c r="F57" s="22" t="s">
        <v>2</v>
      </c>
      <c r="G57" s="657">
        <v>93.6</v>
      </c>
      <c r="H57" s="44"/>
      <c r="I57" s="27">
        <f t="shared" ref="I57" si="28">TRUNC(H57*(1+$F$3),2)</f>
        <v>0</v>
      </c>
      <c r="J57" s="28">
        <f t="shared" si="21"/>
        <v>0</v>
      </c>
      <c r="L57" s="39"/>
      <c r="M57" s="931"/>
    </row>
    <row r="58" spans="1:16" ht="15.75" customHeight="1" x14ac:dyDescent="0.2">
      <c r="A58" s="30"/>
      <c r="B58" s="30"/>
      <c r="C58" s="31" t="s">
        <v>883</v>
      </c>
      <c r="D58" s="30"/>
      <c r="E58" s="32"/>
      <c r="F58" s="30"/>
      <c r="G58" s="33"/>
      <c r="H58" s="34"/>
      <c r="I58" s="35"/>
      <c r="J58" s="36">
        <f>SUM(J50:J57)</f>
        <v>0</v>
      </c>
      <c r="L58" s="39"/>
      <c r="M58" s="931"/>
    </row>
    <row r="59" spans="1:16" ht="15.75" customHeight="1" x14ac:dyDescent="0.2">
      <c r="A59" s="22"/>
      <c r="B59" s="22"/>
      <c r="C59" s="46"/>
      <c r="D59" s="42"/>
      <c r="E59" s="660"/>
      <c r="F59" s="22"/>
      <c r="G59" s="25"/>
      <c r="H59" s="26"/>
      <c r="I59" s="47"/>
      <c r="J59" s="48"/>
      <c r="L59" s="39"/>
      <c r="M59" s="931"/>
    </row>
    <row r="60" spans="1:16" ht="15.75" customHeight="1" x14ac:dyDescent="0.2">
      <c r="A60" s="40" t="s">
        <v>303</v>
      </c>
      <c r="B60" s="22"/>
      <c r="C60" s="651" t="s">
        <v>305</v>
      </c>
      <c r="D60" s="42"/>
      <c r="E60" s="660"/>
      <c r="F60" s="22"/>
      <c r="G60" s="25"/>
      <c r="H60" s="26"/>
      <c r="I60" s="47"/>
      <c r="J60" s="48"/>
      <c r="L60" s="39"/>
      <c r="M60" s="931"/>
    </row>
    <row r="61" spans="1:16" ht="15.75" customHeight="1" x14ac:dyDescent="0.2">
      <c r="A61" s="40" t="s">
        <v>304</v>
      </c>
      <c r="B61" s="29"/>
      <c r="C61" s="651" t="s">
        <v>1042</v>
      </c>
      <c r="D61" s="42"/>
      <c r="E61" s="660"/>
      <c r="F61" s="22"/>
      <c r="G61" s="25"/>
      <c r="H61" s="26"/>
      <c r="I61" s="47"/>
      <c r="J61" s="48"/>
      <c r="L61" s="39"/>
      <c r="M61" s="931"/>
    </row>
    <row r="62" spans="1:16" ht="22.5" x14ac:dyDescent="0.2">
      <c r="A62" s="22" t="s">
        <v>817</v>
      </c>
      <c r="B62" s="29">
        <v>1107908</v>
      </c>
      <c r="C62" s="661" t="s">
        <v>1393</v>
      </c>
      <c r="D62" s="652" t="s">
        <v>726</v>
      </c>
      <c r="E62" s="660"/>
      <c r="F62" s="22" t="s">
        <v>2</v>
      </c>
      <c r="G62" s="25">
        <v>349.9</v>
      </c>
      <c r="H62" s="26"/>
      <c r="I62" s="27">
        <f t="shared" ref="I62:I67" si="29">TRUNC(H62*(1+$F$3),2)</f>
        <v>0</v>
      </c>
      <c r="J62" s="28">
        <f t="shared" ref="J62:J71" si="30">TRUNC(G62*I62,2)</f>
        <v>0</v>
      </c>
      <c r="L62" s="39"/>
      <c r="M62" s="931"/>
    </row>
    <row r="63" spans="1:16" ht="22.5" customHeight="1" x14ac:dyDescent="0.2">
      <c r="A63" s="22" t="s">
        <v>1278</v>
      </c>
      <c r="B63" s="29">
        <v>1107860</v>
      </c>
      <c r="C63" s="661" t="s">
        <v>1257</v>
      </c>
      <c r="D63" s="652"/>
      <c r="E63" s="660"/>
      <c r="F63" s="22" t="s">
        <v>2</v>
      </c>
      <c r="G63" s="25">
        <f>G62</f>
        <v>349.9</v>
      </c>
      <c r="H63" s="44"/>
      <c r="I63" s="27">
        <f>TRUNC(H63*(1+$F$3),2)</f>
        <v>0</v>
      </c>
      <c r="J63" s="28">
        <f t="shared" si="30"/>
        <v>0</v>
      </c>
      <c r="L63" s="39"/>
      <c r="M63" s="931"/>
    </row>
    <row r="64" spans="1:16" ht="15.75" customHeight="1" x14ac:dyDescent="0.2">
      <c r="A64" s="22" t="s">
        <v>1279</v>
      </c>
      <c r="B64" s="29">
        <v>1100657</v>
      </c>
      <c r="C64" s="661" t="s">
        <v>1175</v>
      </c>
      <c r="D64" s="652"/>
      <c r="E64" s="660"/>
      <c r="F64" s="22" t="s">
        <v>2</v>
      </c>
      <c r="G64" s="25">
        <f>G62</f>
        <v>349.9</v>
      </c>
      <c r="H64" s="26"/>
      <c r="I64" s="27">
        <f t="shared" ref="I64" si="31">TRUNC(H64*(1+$F$3),2)</f>
        <v>0</v>
      </c>
      <c r="J64" s="28">
        <f t="shared" ref="J64" si="32">TRUNC(G64*I64,2)</f>
        <v>0</v>
      </c>
      <c r="L64" s="39"/>
      <c r="M64" s="931"/>
    </row>
    <row r="65" spans="1:16" ht="15.75" customHeight="1" x14ac:dyDescent="0.2">
      <c r="A65" s="22" t="s">
        <v>1280</v>
      </c>
      <c r="B65" s="29" t="s">
        <v>85</v>
      </c>
      <c r="C65" s="661" t="s">
        <v>86</v>
      </c>
      <c r="D65" s="652" t="s">
        <v>724</v>
      </c>
      <c r="E65" s="660"/>
      <c r="F65" s="22" t="s">
        <v>50</v>
      </c>
      <c r="G65" s="25">
        <v>58825</v>
      </c>
      <c r="H65" s="26"/>
      <c r="I65" s="27">
        <f t="shared" si="29"/>
        <v>0</v>
      </c>
      <c r="J65" s="28">
        <f t="shared" si="30"/>
        <v>0</v>
      </c>
      <c r="L65" s="39"/>
      <c r="M65" s="932"/>
    </row>
    <row r="66" spans="1:16" ht="22.5" x14ac:dyDescent="0.2">
      <c r="A66" s="22" t="s">
        <v>1281</v>
      </c>
      <c r="B66" s="29">
        <v>3108017</v>
      </c>
      <c r="C66" s="661" t="s">
        <v>1336</v>
      </c>
      <c r="D66" s="652" t="s">
        <v>725</v>
      </c>
      <c r="E66" s="653"/>
      <c r="F66" s="22" t="s">
        <v>105</v>
      </c>
      <c r="G66" s="656">
        <v>2289.3000000000002</v>
      </c>
      <c r="H66" s="26"/>
      <c r="I66" s="27">
        <f t="shared" si="29"/>
        <v>0</v>
      </c>
      <c r="J66" s="28">
        <f t="shared" si="30"/>
        <v>0</v>
      </c>
      <c r="L66" s="39"/>
      <c r="M66" s="932"/>
      <c r="O66" s="933"/>
      <c r="P66" s="933"/>
    </row>
    <row r="67" spans="1:16" ht="15.75" customHeight="1" x14ac:dyDescent="0.2">
      <c r="A67" s="22" t="s">
        <v>1282</v>
      </c>
      <c r="B67" s="29">
        <v>4507956</v>
      </c>
      <c r="C67" s="684" t="s">
        <v>1045</v>
      </c>
      <c r="D67" s="652" t="s">
        <v>1046</v>
      </c>
      <c r="E67" s="653"/>
      <c r="F67" s="22" t="s">
        <v>50</v>
      </c>
      <c r="G67" s="657">
        <v>18498</v>
      </c>
      <c r="H67" s="26"/>
      <c r="I67" s="27">
        <f t="shared" si="29"/>
        <v>0</v>
      </c>
      <c r="J67" s="28">
        <f t="shared" si="30"/>
        <v>0</v>
      </c>
      <c r="L67" s="39"/>
      <c r="M67" s="932"/>
    </row>
    <row r="68" spans="1:16" x14ac:dyDescent="0.2">
      <c r="A68" s="22" t="s">
        <v>1283</v>
      </c>
      <c r="B68" s="29">
        <v>4507755</v>
      </c>
      <c r="C68" s="684" t="s">
        <v>1353</v>
      </c>
      <c r="D68" s="652"/>
      <c r="E68" s="653"/>
      <c r="F68" s="22" t="s">
        <v>136</v>
      </c>
      <c r="G68" s="657">
        <v>300</v>
      </c>
      <c r="H68" s="26"/>
      <c r="I68" s="27">
        <f t="shared" ref="I68:I69" si="33">TRUNC(H68*(1+$F$3),2)</f>
        <v>0</v>
      </c>
      <c r="J68" s="28">
        <f t="shared" ref="J68:J69" si="34">TRUNC(G68*I68,2)</f>
        <v>0</v>
      </c>
      <c r="L68" s="39"/>
      <c r="M68" s="932"/>
    </row>
    <row r="69" spans="1:16" ht="22.5" x14ac:dyDescent="0.2">
      <c r="A69" s="22" t="s">
        <v>1284</v>
      </c>
      <c r="B69" s="29">
        <v>4507835</v>
      </c>
      <c r="C69" s="684" t="s">
        <v>1122</v>
      </c>
      <c r="D69" s="652"/>
      <c r="E69" s="653"/>
      <c r="F69" s="22" t="s">
        <v>114</v>
      </c>
      <c r="G69" s="657">
        <v>3978</v>
      </c>
      <c r="H69" s="26"/>
      <c r="I69" s="27">
        <f t="shared" si="33"/>
        <v>0</v>
      </c>
      <c r="J69" s="28">
        <f t="shared" si="34"/>
        <v>0</v>
      </c>
      <c r="L69" s="39"/>
      <c r="M69" s="932"/>
    </row>
    <row r="70" spans="1:16" ht="15.75" customHeight="1" x14ac:dyDescent="0.2">
      <c r="A70" s="22" t="s">
        <v>1285</v>
      </c>
      <c r="B70" s="791" t="s">
        <v>1317</v>
      </c>
      <c r="C70" s="792" t="s">
        <v>1262</v>
      </c>
      <c r="D70" s="652"/>
      <c r="E70" s="660"/>
      <c r="F70" s="22" t="s">
        <v>1158</v>
      </c>
      <c r="G70" s="25">
        <v>25</v>
      </c>
      <c r="H70" s="26"/>
      <c r="I70" s="27">
        <f>TRUNC(H70*(1+$F$3),2)</f>
        <v>0</v>
      </c>
      <c r="J70" s="28">
        <f t="shared" ref="J70" si="35">TRUNC(G70*I70,2)</f>
        <v>0</v>
      </c>
      <c r="L70" s="39"/>
      <c r="M70" s="932"/>
    </row>
    <row r="71" spans="1:16" ht="22.5" customHeight="1" x14ac:dyDescent="0.2">
      <c r="A71" s="22" t="s">
        <v>1286</v>
      </c>
      <c r="B71" s="791" t="s">
        <v>1263</v>
      </c>
      <c r="C71" s="803" t="s">
        <v>1264</v>
      </c>
      <c r="D71" s="652"/>
      <c r="E71" s="660"/>
      <c r="F71" s="22" t="s">
        <v>1158</v>
      </c>
      <c r="G71" s="25">
        <v>25</v>
      </c>
      <c r="H71" s="26"/>
      <c r="I71" s="27">
        <f>TRUNC(H71*(1+$F$3),2)</f>
        <v>0</v>
      </c>
      <c r="J71" s="28">
        <f t="shared" si="30"/>
        <v>0</v>
      </c>
      <c r="L71" s="39"/>
      <c r="M71" s="931"/>
    </row>
    <row r="72" spans="1:16" ht="15.75" customHeight="1" x14ac:dyDescent="0.2">
      <c r="A72" s="30"/>
      <c r="B72" s="30"/>
      <c r="C72" s="31" t="s">
        <v>1048</v>
      </c>
      <c r="D72" s="30"/>
      <c r="E72" s="32"/>
      <c r="F72" s="30"/>
      <c r="G72" s="33"/>
      <c r="H72" s="34"/>
      <c r="I72" s="35"/>
      <c r="J72" s="36">
        <f>SUM(J62:J71)</f>
        <v>0</v>
      </c>
      <c r="L72" s="39"/>
      <c r="M72" s="931"/>
    </row>
    <row r="73" spans="1:16" ht="15.75" customHeight="1" x14ac:dyDescent="0.2">
      <c r="A73" s="40"/>
      <c r="B73" s="29"/>
      <c r="C73" s="651"/>
      <c r="D73" s="42"/>
      <c r="E73" s="660"/>
      <c r="F73" s="22"/>
      <c r="G73" s="25"/>
      <c r="H73" s="26"/>
      <c r="I73" s="47"/>
      <c r="J73" s="48"/>
      <c r="L73" s="39"/>
      <c r="M73" s="931"/>
    </row>
    <row r="74" spans="1:16" ht="15.75" customHeight="1" x14ac:dyDescent="0.2">
      <c r="A74" s="40" t="s">
        <v>1049</v>
      </c>
      <c r="B74" s="22"/>
      <c r="C74" s="651" t="s">
        <v>1361</v>
      </c>
      <c r="D74" s="42"/>
      <c r="E74" s="660"/>
      <c r="F74" s="22"/>
      <c r="G74" s="25"/>
      <c r="H74" s="26"/>
      <c r="I74" s="47"/>
      <c r="J74" s="28"/>
      <c r="L74" s="39"/>
      <c r="M74" s="931"/>
    </row>
    <row r="75" spans="1:16" ht="22.5" x14ac:dyDescent="0.2">
      <c r="A75" s="22" t="s">
        <v>1050</v>
      </c>
      <c r="B75" s="29" t="s">
        <v>73</v>
      </c>
      <c r="C75" s="661" t="s">
        <v>74</v>
      </c>
      <c r="D75" s="652" t="s">
        <v>726</v>
      </c>
      <c r="E75" s="660"/>
      <c r="F75" s="22" t="s">
        <v>2</v>
      </c>
      <c r="G75" s="25">
        <v>433.26</v>
      </c>
      <c r="H75" s="26"/>
      <c r="I75" s="27">
        <f t="shared" ref="I75:I80" si="36">TRUNC(H75*(1+$F$3),2)</f>
        <v>0</v>
      </c>
      <c r="J75" s="28">
        <f t="shared" ref="J75:J80" si="37">TRUNC(G75*I75,2)</f>
        <v>0</v>
      </c>
      <c r="L75" s="39"/>
      <c r="M75" s="931"/>
    </row>
    <row r="76" spans="1:16" ht="22.5" x14ac:dyDescent="0.2">
      <c r="A76" s="22" t="s">
        <v>1051</v>
      </c>
      <c r="B76" s="29">
        <v>1107860</v>
      </c>
      <c r="C76" s="661" t="s">
        <v>1257</v>
      </c>
      <c r="D76" s="652"/>
      <c r="E76" s="660"/>
      <c r="F76" s="22" t="s">
        <v>2</v>
      </c>
      <c r="G76" s="25">
        <f>G75</f>
        <v>433.26</v>
      </c>
      <c r="H76" s="44"/>
      <c r="I76" s="27">
        <f t="shared" ref="I76" si="38">TRUNC(H76*(1+$F$3),2)</f>
        <v>0</v>
      </c>
      <c r="J76" s="28">
        <f t="shared" ref="J76" si="39">TRUNC(G76*I76,2)</f>
        <v>0</v>
      </c>
      <c r="L76" s="39"/>
      <c r="M76" s="931"/>
    </row>
    <row r="77" spans="1:16" ht="15.75" customHeight="1" x14ac:dyDescent="0.2">
      <c r="A77" s="22" t="s">
        <v>1052</v>
      </c>
      <c r="B77" s="29">
        <v>1100657</v>
      </c>
      <c r="C77" s="661" t="s">
        <v>1175</v>
      </c>
      <c r="D77" s="652"/>
      <c r="E77" s="660"/>
      <c r="F77" s="22" t="s">
        <v>2</v>
      </c>
      <c r="G77" s="25">
        <f>G75</f>
        <v>433.26</v>
      </c>
      <c r="H77" s="26"/>
      <c r="I77" s="27">
        <f t="shared" ref="I77" si="40">TRUNC(H77*(1+$F$3),2)</f>
        <v>0</v>
      </c>
      <c r="J77" s="28">
        <f t="shared" ref="J77" si="41">TRUNC(G77*I77,2)</f>
        <v>0</v>
      </c>
      <c r="L77" s="39"/>
      <c r="M77" s="931"/>
    </row>
    <row r="78" spans="1:16" ht="15.75" customHeight="1" x14ac:dyDescent="0.2">
      <c r="A78" s="22" t="s">
        <v>1054</v>
      </c>
      <c r="B78" s="29" t="s">
        <v>85</v>
      </c>
      <c r="C78" s="661" t="s">
        <v>86</v>
      </c>
      <c r="D78" s="652" t="s">
        <v>724</v>
      </c>
      <c r="E78" s="660"/>
      <c r="F78" s="22" t="s">
        <v>50</v>
      </c>
      <c r="G78" s="794">
        <v>60576</v>
      </c>
      <c r="H78" s="26"/>
      <c r="I78" s="27">
        <f t="shared" si="36"/>
        <v>0</v>
      </c>
      <c r="J78" s="28">
        <f t="shared" si="37"/>
        <v>0</v>
      </c>
      <c r="L78" s="39"/>
      <c r="M78" s="932"/>
    </row>
    <row r="79" spans="1:16" ht="15.75" customHeight="1" x14ac:dyDescent="0.2">
      <c r="A79" s="22" t="s">
        <v>1055</v>
      </c>
      <c r="B79" s="29">
        <v>407820</v>
      </c>
      <c r="C79" s="661" t="s">
        <v>1053</v>
      </c>
      <c r="D79" s="652" t="s">
        <v>724</v>
      </c>
      <c r="E79" s="660"/>
      <c r="F79" s="22" t="s">
        <v>50</v>
      </c>
      <c r="G79" s="794">
        <v>2096</v>
      </c>
      <c r="H79" s="26"/>
      <c r="I79" s="27">
        <f t="shared" si="36"/>
        <v>0</v>
      </c>
      <c r="J79" s="28">
        <f t="shared" si="37"/>
        <v>0</v>
      </c>
      <c r="L79" s="39"/>
      <c r="M79" s="931"/>
    </row>
    <row r="80" spans="1:16" ht="22.5" x14ac:dyDescent="0.2">
      <c r="A80" s="22" t="s">
        <v>1180</v>
      </c>
      <c r="B80" s="29">
        <v>3108017</v>
      </c>
      <c r="C80" s="661" t="s">
        <v>1336</v>
      </c>
      <c r="D80" s="652" t="s">
        <v>725</v>
      </c>
      <c r="E80" s="653"/>
      <c r="F80" s="22" t="s">
        <v>105</v>
      </c>
      <c r="G80" s="656">
        <v>776.5</v>
      </c>
      <c r="H80" s="26"/>
      <c r="I80" s="27">
        <f t="shared" si="36"/>
        <v>0</v>
      </c>
      <c r="J80" s="28">
        <f t="shared" si="37"/>
        <v>0</v>
      </c>
      <c r="L80" s="39"/>
      <c r="M80" s="931"/>
    </row>
    <row r="81" spans="1:13" ht="15.75" customHeight="1" x14ac:dyDescent="0.2">
      <c r="A81" s="22" t="s">
        <v>1265</v>
      </c>
      <c r="B81" s="29">
        <v>3806426</v>
      </c>
      <c r="C81" s="684" t="s">
        <v>1056</v>
      </c>
      <c r="D81" s="652"/>
      <c r="E81" s="653"/>
      <c r="F81" s="678" t="s">
        <v>59</v>
      </c>
      <c r="G81" s="795">
        <v>155</v>
      </c>
      <c r="H81" s="26"/>
      <c r="I81" s="27">
        <f t="shared" ref="I81:I82" si="42">TRUNC(H81*(1+$F$3),2)</f>
        <v>0</v>
      </c>
      <c r="J81" s="28">
        <f t="shared" ref="J81:J82" si="43">TRUNC(G81*I81,2)</f>
        <v>0</v>
      </c>
      <c r="L81" s="39"/>
      <c r="M81" s="931"/>
    </row>
    <row r="82" spans="1:13" ht="22.5" x14ac:dyDescent="0.2">
      <c r="A82" s="22" t="s">
        <v>1266</v>
      </c>
      <c r="B82" s="29">
        <v>5915373</v>
      </c>
      <c r="C82" s="684" t="s">
        <v>1267</v>
      </c>
      <c r="D82" s="652"/>
      <c r="E82" s="653"/>
      <c r="F82" s="678" t="s">
        <v>59</v>
      </c>
      <c r="G82" s="795">
        <f>G81</f>
        <v>155</v>
      </c>
      <c r="H82" s="26"/>
      <c r="I82" s="27">
        <f t="shared" si="42"/>
        <v>0</v>
      </c>
      <c r="J82" s="28">
        <f t="shared" si="43"/>
        <v>0</v>
      </c>
      <c r="L82" s="39"/>
      <c r="M82" s="931"/>
    </row>
    <row r="83" spans="1:13" ht="15.75" customHeight="1" x14ac:dyDescent="0.2">
      <c r="A83" s="30"/>
      <c r="B83" s="30"/>
      <c r="C83" s="31" t="s">
        <v>1155</v>
      </c>
      <c r="D83" s="30"/>
      <c r="E83" s="32"/>
      <c r="F83" s="30"/>
      <c r="G83" s="33"/>
      <c r="H83" s="34"/>
      <c r="I83" s="35"/>
      <c r="J83" s="36">
        <f>SUM(J75:J82)</f>
        <v>0</v>
      </c>
      <c r="L83" s="39"/>
      <c r="M83" s="931"/>
    </row>
    <row r="84" spans="1:13" ht="15.75" customHeight="1" x14ac:dyDescent="0.2">
      <c r="A84" s="22"/>
      <c r="B84" s="22"/>
      <c r="C84" s="23"/>
      <c r="D84" s="42"/>
      <c r="E84" s="660"/>
      <c r="F84" s="22"/>
      <c r="G84" s="25"/>
      <c r="H84" s="26"/>
      <c r="I84" s="47"/>
      <c r="J84" s="28"/>
      <c r="L84" s="39"/>
      <c r="M84" s="931"/>
    </row>
    <row r="85" spans="1:13" ht="15.75" customHeight="1" x14ac:dyDescent="0.2">
      <c r="A85" s="40" t="s">
        <v>1057</v>
      </c>
      <c r="B85" s="29"/>
      <c r="C85" s="651" t="s">
        <v>884</v>
      </c>
      <c r="D85" s="652"/>
      <c r="E85" s="660"/>
      <c r="F85" s="22"/>
      <c r="G85" s="25"/>
      <c r="H85" s="26"/>
      <c r="I85" s="47"/>
      <c r="J85" s="48"/>
      <c r="L85" s="39"/>
      <c r="M85" s="931"/>
    </row>
    <row r="86" spans="1:13" ht="22.5" x14ac:dyDescent="0.2">
      <c r="A86" s="22" t="s">
        <v>1058</v>
      </c>
      <c r="B86" s="29" t="s">
        <v>73</v>
      </c>
      <c r="C86" s="661" t="s">
        <v>74</v>
      </c>
      <c r="D86" s="652" t="s">
        <v>726</v>
      </c>
      <c r="E86" s="660"/>
      <c r="F86" s="22" t="s">
        <v>2</v>
      </c>
      <c r="G86" s="25">
        <v>89.06</v>
      </c>
      <c r="H86" s="26"/>
      <c r="I86" s="27">
        <f t="shared" ref="I86:I92" si="44">TRUNC(H86*(1+$F$3),2)</f>
        <v>0</v>
      </c>
      <c r="J86" s="28">
        <f t="shared" ref="J86:J94" si="45">TRUNC(G86*I86,2)</f>
        <v>0</v>
      </c>
      <c r="L86" s="39"/>
      <c r="M86" s="931"/>
    </row>
    <row r="87" spans="1:13" ht="15.75" customHeight="1" x14ac:dyDescent="0.2">
      <c r="A87" s="22" t="s">
        <v>1059</v>
      </c>
      <c r="B87" s="29">
        <v>1106057</v>
      </c>
      <c r="C87" s="661" t="s">
        <v>4</v>
      </c>
      <c r="D87" s="652"/>
      <c r="E87" s="660"/>
      <c r="F87" s="22" t="s">
        <v>2</v>
      </c>
      <c r="G87" s="25">
        <v>9.8800000000000008</v>
      </c>
      <c r="H87" s="26"/>
      <c r="I87" s="27">
        <f t="shared" ref="I87:I88" si="46">TRUNC(H87*(1+$F$3),2)</f>
        <v>0</v>
      </c>
      <c r="J87" s="28">
        <f t="shared" ref="J87:J88" si="47">TRUNC(G87*I87,2)</f>
        <v>0</v>
      </c>
      <c r="L87" s="39"/>
      <c r="M87" s="931"/>
    </row>
    <row r="88" spans="1:13" ht="22.5" x14ac:dyDescent="0.2">
      <c r="A88" s="22" t="s">
        <v>1060</v>
      </c>
      <c r="B88" s="29">
        <v>1107860</v>
      </c>
      <c r="C88" s="661" t="s">
        <v>1257</v>
      </c>
      <c r="D88" s="652"/>
      <c r="E88" s="660"/>
      <c r="F88" s="22" t="s">
        <v>2</v>
      </c>
      <c r="G88" s="25">
        <f>G86</f>
        <v>89.06</v>
      </c>
      <c r="H88" s="44"/>
      <c r="I88" s="27">
        <f t="shared" si="46"/>
        <v>0</v>
      </c>
      <c r="J88" s="28">
        <f t="shared" si="47"/>
        <v>0</v>
      </c>
      <c r="L88" s="39"/>
      <c r="M88" s="931"/>
    </row>
    <row r="89" spans="1:13" ht="15.75" customHeight="1" x14ac:dyDescent="0.2">
      <c r="A89" s="22" t="s">
        <v>1061</v>
      </c>
      <c r="B89" s="29">
        <v>1100657</v>
      </c>
      <c r="C89" s="661" t="s">
        <v>1175</v>
      </c>
      <c r="D89" s="652"/>
      <c r="E89" s="660"/>
      <c r="F89" s="22" t="s">
        <v>2</v>
      </c>
      <c r="G89" s="25">
        <f>G86+G87</f>
        <v>98.94</v>
      </c>
      <c r="H89" s="26"/>
      <c r="I89" s="27">
        <f t="shared" ref="I89" si="48">TRUNC(H89*(1+$F$3),2)</f>
        <v>0</v>
      </c>
      <c r="J89" s="28">
        <f t="shared" ref="J89" si="49">TRUNC(G89*I89,2)</f>
        <v>0</v>
      </c>
      <c r="L89" s="39"/>
      <c r="M89" s="931"/>
    </row>
    <row r="90" spans="1:13" ht="15.75" customHeight="1" x14ac:dyDescent="0.2">
      <c r="A90" s="22" t="s">
        <v>1181</v>
      </c>
      <c r="B90" s="29" t="s">
        <v>85</v>
      </c>
      <c r="C90" s="661" t="s">
        <v>86</v>
      </c>
      <c r="D90" s="652" t="s">
        <v>724</v>
      </c>
      <c r="E90" s="660"/>
      <c r="F90" s="22" t="s">
        <v>50</v>
      </c>
      <c r="G90" s="794">
        <v>8317</v>
      </c>
      <c r="H90" s="26"/>
      <c r="I90" s="27">
        <f t="shared" si="44"/>
        <v>0</v>
      </c>
      <c r="J90" s="28">
        <f t="shared" si="45"/>
        <v>0</v>
      </c>
      <c r="L90" s="39"/>
      <c r="M90" s="931"/>
    </row>
    <row r="91" spans="1:13" ht="15.75" customHeight="1" x14ac:dyDescent="0.2">
      <c r="A91" s="22" t="s">
        <v>1229</v>
      </c>
      <c r="B91" s="29">
        <v>2003850</v>
      </c>
      <c r="C91" s="661" t="s">
        <v>1258</v>
      </c>
      <c r="D91" s="652" t="s">
        <v>724</v>
      </c>
      <c r="E91" s="660"/>
      <c r="F91" s="22" t="s">
        <v>50</v>
      </c>
      <c r="G91" s="794">
        <v>4.9400000000000004</v>
      </c>
      <c r="H91" s="26"/>
      <c r="I91" s="27">
        <f t="shared" si="44"/>
        <v>0</v>
      </c>
      <c r="J91" s="28">
        <f t="shared" si="45"/>
        <v>0</v>
      </c>
      <c r="L91" s="39"/>
      <c r="M91" s="931"/>
    </row>
    <row r="92" spans="1:13" ht="22.5" x14ac:dyDescent="0.2">
      <c r="A92" s="22" t="s">
        <v>1362</v>
      </c>
      <c r="B92" s="29">
        <v>3108017</v>
      </c>
      <c r="C92" s="661" t="s">
        <v>1336</v>
      </c>
      <c r="D92" s="652" t="s">
        <v>725</v>
      </c>
      <c r="E92" s="653"/>
      <c r="F92" s="22" t="s">
        <v>105</v>
      </c>
      <c r="G92" s="656">
        <v>524.70000000000005</v>
      </c>
      <c r="H92" s="26"/>
      <c r="I92" s="27">
        <f t="shared" si="44"/>
        <v>0</v>
      </c>
      <c r="J92" s="28">
        <f t="shared" si="45"/>
        <v>0</v>
      </c>
      <c r="L92" s="39"/>
      <c r="M92" s="931"/>
    </row>
    <row r="93" spans="1:13" ht="15.75" customHeight="1" x14ac:dyDescent="0.2">
      <c r="A93" s="22" t="s">
        <v>1181</v>
      </c>
      <c r="B93" s="29">
        <v>2007971</v>
      </c>
      <c r="C93" s="684" t="s">
        <v>1100</v>
      </c>
      <c r="D93" s="652"/>
      <c r="E93" s="653"/>
      <c r="F93" s="22" t="s">
        <v>136</v>
      </c>
      <c r="G93" s="795">
        <f>26*4*0.6</f>
        <v>62.4</v>
      </c>
      <c r="H93" s="26"/>
      <c r="I93" s="27">
        <f>TRUNC(H93*(1+$F$3),2)</f>
        <v>0</v>
      </c>
      <c r="J93" s="28">
        <f t="shared" si="45"/>
        <v>0</v>
      </c>
      <c r="L93" s="39"/>
      <c r="M93" s="931"/>
    </row>
    <row r="94" spans="1:13" ht="33.75" x14ac:dyDescent="0.2">
      <c r="A94" s="22" t="s">
        <v>1229</v>
      </c>
      <c r="B94" s="29">
        <v>99837</v>
      </c>
      <c r="C94" s="684" t="s">
        <v>1560</v>
      </c>
      <c r="D94" s="652"/>
      <c r="E94" s="653"/>
      <c r="F94" s="22" t="s">
        <v>114</v>
      </c>
      <c r="G94" s="657">
        <f>264+40+40</f>
        <v>344</v>
      </c>
      <c r="H94" s="26"/>
      <c r="I94" s="27">
        <f>TRUNC(H94*(1+$F$4),2)</f>
        <v>0</v>
      </c>
      <c r="J94" s="28">
        <f t="shared" si="45"/>
        <v>0</v>
      </c>
      <c r="L94" s="39"/>
      <c r="M94" s="932"/>
    </row>
    <row r="95" spans="1:13" ht="15.75" customHeight="1" x14ac:dyDescent="0.2">
      <c r="A95" s="30"/>
      <c r="B95" s="30"/>
      <c r="C95" s="31" t="s">
        <v>885</v>
      </c>
      <c r="D95" s="30"/>
      <c r="E95" s="32"/>
      <c r="F95" s="30"/>
      <c r="G95" s="33"/>
      <c r="H95" s="34"/>
      <c r="I95" s="35"/>
      <c r="J95" s="36">
        <f>SUM(J86:J94)</f>
        <v>0</v>
      </c>
      <c r="L95" s="39"/>
      <c r="M95" s="931"/>
    </row>
    <row r="96" spans="1:13" ht="15.75" customHeight="1" x14ac:dyDescent="0.2">
      <c r="A96" s="22"/>
      <c r="B96" s="22"/>
      <c r="C96" s="23"/>
      <c r="D96" s="42"/>
      <c r="E96" s="660"/>
      <c r="F96" s="22"/>
      <c r="G96" s="25"/>
      <c r="H96" s="26"/>
      <c r="I96" s="47"/>
      <c r="J96" s="28"/>
      <c r="L96" s="39"/>
      <c r="M96" s="931"/>
    </row>
    <row r="97" spans="1:13" ht="15.75" customHeight="1" x14ac:dyDescent="0.2">
      <c r="A97" s="40" t="s">
        <v>1268</v>
      </c>
      <c r="B97" s="29"/>
      <c r="C97" s="651" t="s">
        <v>1274</v>
      </c>
      <c r="D97" s="652"/>
      <c r="E97" s="660"/>
      <c r="F97" s="22"/>
      <c r="G97" s="25"/>
      <c r="H97" s="26"/>
      <c r="I97" s="47"/>
      <c r="J97" s="48"/>
      <c r="L97" s="39"/>
      <c r="M97" s="931"/>
    </row>
    <row r="98" spans="1:13" ht="15.75" customHeight="1" x14ac:dyDescent="0.2">
      <c r="A98" s="22" t="s">
        <v>1269</v>
      </c>
      <c r="B98" s="29">
        <v>1600989</v>
      </c>
      <c r="C98" s="661" t="s">
        <v>1535</v>
      </c>
      <c r="D98" s="652"/>
      <c r="E98" s="660"/>
      <c r="F98" s="22" t="s">
        <v>2</v>
      </c>
      <c r="G98" s="25">
        <f>(266.03+277.34)*0.06</f>
        <v>32.602199999999989</v>
      </c>
      <c r="H98" s="26"/>
      <c r="I98" s="27">
        <f t="shared" ref="I98:I99" si="50">TRUNC(H98*(1+$F$3),2)</f>
        <v>0</v>
      </c>
      <c r="J98" s="28">
        <f t="shared" ref="J98:J99" si="51">TRUNC(G98*I98,2)</f>
        <v>0</v>
      </c>
      <c r="L98" s="39"/>
      <c r="M98" s="931"/>
    </row>
    <row r="99" spans="1:13" ht="15.75" customHeight="1" x14ac:dyDescent="0.2">
      <c r="A99" s="22" t="s">
        <v>1270</v>
      </c>
      <c r="B99" s="29" t="s">
        <v>85</v>
      </c>
      <c r="C99" s="661" t="s">
        <v>86</v>
      </c>
      <c r="D99" s="652" t="s">
        <v>724</v>
      </c>
      <c r="E99" s="660"/>
      <c r="F99" s="22" t="s">
        <v>50</v>
      </c>
      <c r="G99" s="25">
        <v>1164.9000000000001</v>
      </c>
      <c r="H99" s="26"/>
      <c r="I99" s="27">
        <f t="shared" si="50"/>
        <v>0</v>
      </c>
      <c r="J99" s="28">
        <f t="shared" si="51"/>
        <v>0</v>
      </c>
      <c r="L99" s="39"/>
      <c r="M99" s="931"/>
    </row>
    <row r="100" spans="1:13" ht="22.5" x14ac:dyDescent="0.2">
      <c r="A100" s="22" t="s">
        <v>1271</v>
      </c>
      <c r="B100" s="29">
        <v>1107900</v>
      </c>
      <c r="C100" s="661" t="s">
        <v>74</v>
      </c>
      <c r="D100" s="652"/>
      <c r="E100" s="660"/>
      <c r="F100" s="22" t="s">
        <v>2</v>
      </c>
      <c r="G100" s="25">
        <f>1260.71*0.06</f>
        <v>75.642600000000002</v>
      </c>
      <c r="H100" s="26"/>
      <c r="I100" s="27">
        <f t="shared" ref="I100:I102" si="52">TRUNC(H100*(1+$F$3),2)</f>
        <v>0</v>
      </c>
      <c r="J100" s="28">
        <f t="shared" ref="J100:J102" si="53">TRUNC(G100*I100,2)</f>
        <v>0</v>
      </c>
      <c r="L100" s="39"/>
      <c r="M100" s="931"/>
    </row>
    <row r="101" spans="1:13" ht="22.5" x14ac:dyDescent="0.2">
      <c r="A101" s="22" t="s">
        <v>1272</v>
      </c>
      <c r="B101" s="29">
        <v>1107860</v>
      </c>
      <c r="C101" s="661" t="s">
        <v>1257</v>
      </c>
      <c r="D101" s="652"/>
      <c r="E101" s="660"/>
      <c r="F101" s="22" t="s">
        <v>2</v>
      </c>
      <c r="G101" s="25">
        <f>G100</f>
        <v>75.642600000000002</v>
      </c>
      <c r="H101" s="26"/>
      <c r="I101" s="27">
        <f t="shared" si="52"/>
        <v>0</v>
      </c>
      <c r="J101" s="28">
        <f t="shared" si="53"/>
        <v>0</v>
      </c>
      <c r="L101" s="39"/>
      <c r="M101" s="931"/>
    </row>
    <row r="102" spans="1:13" x14ac:dyDescent="0.2">
      <c r="A102" s="22" t="s">
        <v>1273</v>
      </c>
      <c r="B102" s="29">
        <v>1100657</v>
      </c>
      <c r="C102" s="661" t="s">
        <v>1175</v>
      </c>
      <c r="D102" s="652"/>
      <c r="E102" s="660"/>
      <c r="F102" s="22" t="s">
        <v>2</v>
      </c>
      <c r="G102" s="25">
        <f>G100</f>
        <v>75.642600000000002</v>
      </c>
      <c r="H102" s="26"/>
      <c r="I102" s="27">
        <f t="shared" si="52"/>
        <v>0</v>
      </c>
      <c r="J102" s="28">
        <f t="shared" si="53"/>
        <v>0</v>
      </c>
      <c r="L102" s="39"/>
      <c r="M102" s="931"/>
    </row>
    <row r="103" spans="1:13" ht="15.75" customHeight="1" x14ac:dyDescent="0.2">
      <c r="A103" s="30"/>
      <c r="B103" s="30"/>
      <c r="C103" s="31" t="s">
        <v>1274</v>
      </c>
      <c r="D103" s="30"/>
      <c r="E103" s="32"/>
      <c r="F103" s="30"/>
      <c r="G103" s="33"/>
      <c r="H103" s="34"/>
      <c r="I103" s="35"/>
      <c r="J103" s="36">
        <f>SUM(J98:J102)</f>
        <v>0</v>
      </c>
      <c r="L103" s="39"/>
      <c r="M103" s="931"/>
    </row>
    <row r="104" spans="1:13" ht="15.75" customHeight="1" x14ac:dyDescent="0.2">
      <c r="A104" s="22"/>
      <c r="B104" s="662"/>
      <c r="C104" s="23"/>
      <c r="D104" s="652"/>
      <c r="E104" s="660"/>
      <c r="F104" s="22"/>
      <c r="G104" s="25"/>
      <c r="H104" s="26"/>
      <c r="I104" s="27"/>
      <c r="J104" s="28"/>
      <c r="L104" s="39"/>
      <c r="M104" s="931"/>
    </row>
    <row r="105" spans="1:13" ht="15.75" customHeight="1" x14ac:dyDescent="0.2">
      <c r="A105" s="30"/>
      <c r="B105" s="30"/>
      <c r="C105" s="31" t="s">
        <v>308</v>
      </c>
      <c r="D105" s="30"/>
      <c r="E105" s="32"/>
      <c r="F105" s="30"/>
      <c r="G105" s="33"/>
      <c r="H105" s="34"/>
      <c r="I105" s="35"/>
      <c r="J105" s="36">
        <f>J72+J83+J95+J103</f>
        <v>0</v>
      </c>
      <c r="L105" s="39"/>
      <c r="M105" s="931"/>
    </row>
    <row r="106" spans="1:13" ht="15.75" customHeight="1" x14ac:dyDescent="0.2">
      <c r="A106" s="22"/>
      <c r="B106" s="662"/>
      <c r="C106" s="23"/>
      <c r="D106" s="652"/>
      <c r="E106" s="660"/>
      <c r="F106" s="22"/>
      <c r="G106" s="25"/>
      <c r="H106" s="26"/>
      <c r="I106" s="27"/>
      <c r="J106" s="28"/>
      <c r="L106" s="39"/>
      <c r="M106" s="931"/>
    </row>
    <row r="107" spans="1:13" ht="15.75" customHeight="1" x14ac:dyDescent="0.2">
      <c r="A107" s="40" t="s">
        <v>1070</v>
      </c>
      <c r="B107" s="29"/>
      <c r="C107" s="651" t="s">
        <v>1394</v>
      </c>
      <c r="D107" s="652"/>
      <c r="E107" s="660"/>
      <c r="F107" s="22"/>
      <c r="G107" s="25"/>
      <c r="H107" s="26"/>
      <c r="I107" s="27"/>
      <c r="J107" s="28"/>
      <c r="L107" s="39"/>
      <c r="M107" s="931"/>
    </row>
    <row r="108" spans="1:13" ht="22.5" x14ac:dyDescent="0.2">
      <c r="A108" s="22" t="s">
        <v>1071</v>
      </c>
      <c r="B108" s="29" t="s">
        <v>73</v>
      </c>
      <c r="C108" s="661" t="s">
        <v>74</v>
      </c>
      <c r="D108" s="652" t="s">
        <v>726</v>
      </c>
      <c r="E108" s="660"/>
      <c r="F108" s="22" t="s">
        <v>2</v>
      </c>
      <c r="G108" s="25">
        <f>261.98+74.4+8.6+32.7</f>
        <v>377.68</v>
      </c>
      <c r="H108" s="26"/>
      <c r="I108" s="27">
        <f>TRUNC(H108*(1+$F$3),2)</f>
        <v>0</v>
      </c>
      <c r="J108" s="28">
        <f t="shared" ref="J108:J114" si="54">TRUNC(G108*I108,2)</f>
        <v>0</v>
      </c>
      <c r="L108" s="39"/>
      <c r="M108" s="931"/>
    </row>
    <row r="109" spans="1:13" ht="15.75" customHeight="1" x14ac:dyDescent="0.2">
      <c r="A109" s="22" t="s">
        <v>1141</v>
      </c>
      <c r="B109" s="29">
        <v>1106057</v>
      </c>
      <c r="C109" s="661" t="s">
        <v>4</v>
      </c>
      <c r="D109" s="652"/>
      <c r="E109" s="660"/>
      <c r="F109" s="22" t="s">
        <v>2</v>
      </c>
      <c r="G109" s="25">
        <v>9.8800000000000008</v>
      </c>
      <c r="H109" s="26"/>
      <c r="I109" s="27">
        <f t="shared" ref="I109:I114" si="55">TRUNC(H109*(1+$F$3),2)</f>
        <v>0</v>
      </c>
      <c r="J109" s="28">
        <f t="shared" si="54"/>
        <v>0</v>
      </c>
      <c r="L109" s="39"/>
      <c r="M109" s="931"/>
    </row>
    <row r="110" spans="1:13" ht="22.5" x14ac:dyDescent="0.2">
      <c r="A110" s="22" t="s">
        <v>1142</v>
      </c>
      <c r="B110" s="29">
        <v>1107860</v>
      </c>
      <c r="C110" s="661" t="s">
        <v>1257</v>
      </c>
      <c r="D110" s="652"/>
      <c r="E110" s="660"/>
      <c r="F110" s="22" t="s">
        <v>2</v>
      </c>
      <c r="G110" s="25">
        <f>G108</f>
        <v>377.68</v>
      </c>
      <c r="H110" s="44"/>
      <c r="I110" s="27">
        <f t="shared" si="55"/>
        <v>0</v>
      </c>
      <c r="J110" s="28">
        <f t="shared" si="54"/>
        <v>0</v>
      </c>
      <c r="L110" s="39"/>
      <c r="M110" s="931"/>
    </row>
    <row r="111" spans="1:13" x14ac:dyDescent="0.2">
      <c r="A111" s="22" t="s">
        <v>1143</v>
      </c>
      <c r="B111" s="29">
        <v>1100657</v>
      </c>
      <c r="C111" s="661" t="s">
        <v>1175</v>
      </c>
      <c r="D111" s="652"/>
      <c r="E111" s="660"/>
      <c r="F111" s="22" t="s">
        <v>2</v>
      </c>
      <c r="G111" s="25">
        <f>G108+G109</f>
        <v>387.56</v>
      </c>
      <c r="H111" s="26"/>
      <c r="I111" s="27">
        <f t="shared" si="55"/>
        <v>0</v>
      </c>
      <c r="J111" s="28">
        <f t="shared" si="54"/>
        <v>0</v>
      </c>
      <c r="L111" s="39"/>
      <c r="M111" s="931"/>
    </row>
    <row r="112" spans="1:13" x14ac:dyDescent="0.2">
      <c r="A112" s="22" t="s">
        <v>1144</v>
      </c>
      <c r="B112" s="29" t="s">
        <v>85</v>
      </c>
      <c r="C112" s="661" t="s">
        <v>86</v>
      </c>
      <c r="D112" s="652" t="s">
        <v>724</v>
      </c>
      <c r="E112" s="660"/>
      <c r="F112" s="22" t="s">
        <v>50</v>
      </c>
      <c r="G112" s="794">
        <f>47623+7683+698+4073</f>
        <v>60077</v>
      </c>
      <c r="H112" s="26"/>
      <c r="I112" s="27">
        <f t="shared" si="55"/>
        <v>0</v>
      </c>
      <c r="J112" s="28">
        <f t="shared" si="54"/>
        <v>0</v>
      </c>
      <c r="L112" s="39"/>
      <c r="M112" s="931"/>
    </row>
    <row r="113" spans="1:13" ht="13.5" customHeight="1" x14ac:dyDescent="0.2">
      <c r="A113" s="22" t="s">
        <v>1413</v>
      </c>
      <c r="B113" s="29">
        <v>2108167</v>
      </c>
      <c r="C113" s="661" t="s">
        <v>1339</v>
      </c>
      <c r="D113" s="652"/>
      <c r="E113" s="653"/>
      <c r="F113" s="22" t="s">
        <v>2</v>
      </c>
      <c r="G113" s="657">
        <v>792.18</v>
      </c>
      <c r="H113" s="44"/>
      <c r="I113" s="27">
        <f t="shared" ref="I113" si="56">TRUNC(H113*(1+$F$3),2)</f>
        <v>0</v>
      </c>
      <c r="J113" s="28">
        <f t="shared" ref="J113" si="57">TRUNC(G113*I113,2)</f>
        <v>0</v>
      </c>
      <c r="L113" s="39"/>
      <c r="M113" s="931"/>
    </row>
    <row r="114" spans="1:13" ht="22.5" x14ac:dyDescent="0.2">
      <c r="A114" s="22" t="s">
        <v>1415</v>
      </c>
      <c r="B114" s="29">
        <v>3108017</v>
      </c>
      <c r="C114" s="661" t="s">
        <v>1336</v>
      </c>
      <c r="D114" s="652" t="s">
        <v>725</v>
      </c>
      <c r="E114" s="653"/>
      <c r="F114" s="22" t="s">
        <v>2</v>
      </c>
      <c r="G114" s="656">
        <f>507.62+202.68+75.6+26.4</f>
        <v>812.3</v>
      </c>
      <c r="H114" s="26"/>
      <c r="I114" s="27">
        <f t="shared" si="55"/>
        <v>0</v>
      </c>
      <c r="J114" s="28">
        <f t="shared" si="54"/>
        <v>0</v>
      </c>
      <c r="L114" s="39"/>
      <c r="M114" s="931"/>
    </row>
    <row r="115" spans="1:13" ht="15.75" customHeight="1" x14ac:dyDescent="0.2">
      <c r="A115" s="30"/>
      <c r="B115" s="30"/>
      <c r="C115" s="31" t="s">
        <v>1403</v>
      </c>
      <c r="D115" s="30"/>
      <c r="E115" s="32"/>
      <c r="F115" s="30"/>
      <c r="G115" s="33"/>
      <c r="H115" s="34"/>
      <c r="I115" s="35"/>
      <c r="J115" s="36">
        <f>SUM(J108:J114)</f>
        <v>0</v>
      </c>
      <c r="L115" s="39"/>
      <c r="M115" s="931"/>
    </row>
    <row r="116" spans="1:13" ht="15.75" customHeight="1" x14ac:dyDescent="0.2">
      <c r="A116" s="22"/>
      <c r="B116" s="678"/>
      <c r="C116" s="520"/>
      <c r="D116" s="652"/>
      <c r="E116" s="660"/>
      <c r="F116" s="22"/>
      <c r="G116" s="679"/>
      <c r="H116" s="680"/>
      <c r="I116" s="27"/>
      <c r="J116" s="28"/>
      <c r="L116" s="39"/>
      <c r="M116" s="931"/>
    </row>
    <row r="117" spans="1:13" ht="15.75" customHeight="1" x14ac:dyDescent="0.2">
      <c r="A117" s="40" t="s">
        <v>1072</v>
      </c>
      <c r="B117" s="810"/>
      <c r="C117" s="651" t="s">
        <v>1024</v>
      </c>
      <c r="D117" s="652"/>
      <c r="E117" s="660"/>
      <c r="F117" s="22"/>
      <c r="G117" s="25"/>
      <c r="H117" s="26"/>
      <c r="I117" s="27"/>
      <c r="J117" s="28"/>
      <c r="L117" s="39"/>
      <c r="M117" s="931"/>
    </row>
    <row r="118" spans="1:13" ht="15.75" customHeight="1" x14ac:dyDescent="0.2">
      <c r="A118" s="22" t="s">
        <v>1073</v>
      </c>
      <c r="B118" s="678">
        <v>5501700</v>
      </c>
      <c r="C118" s="520" t="s">
        <v>960</v>
      </c>
      <c r="D118" s="652"/>
      <c r="E118" s="660"/>
      <c r="F118" s="22" t="s">
        <v>105</v>
      </c>
      <c r="G118" s="679">
        <v>3229</v>
      </c>
      <c r="H118" s="44"/>
      <c r="I118" s="27">
        <f>TRUNC(H118*(1+$F$3),2)</f>
        <v>0</v>
      </c>
      <c r="J118" s="28">
        <f t="shared" ref="J118:J122" si="58">TRUNC(G118*I118,2)</f>
        <v>0</v>
      </c>
      <c r="L118" s="39"/>
      <c r="M118" s="931"/>
    </row>
    <row r="119" spans="1:13" ht="15.75" customHeight="1" x14ac:dyDescent="0.2">
      <c r="A119" s="22" t="s">
        <v>1074</v>
      </c>
      <c r="B119" s="678" t="s">
        <v>961</v>
      </c>
      <c r="C119" s="520" t="s">
        <v>962</v>
      </c>
      <c r="D119" s="42" t="s">
        <v>963</v>
      </c>
      <c r="E119" s="660"/>
      <c r="F119" s="22" t="s">
        <v>2</v>
      </c>
      <c r="G119" s="679">
        <v>204.95</v>
      </c>
      <c r="H119" s="44"/>
      <c r="I119" s="27">
        <f t="shared" ref="I119:I122" si="59">TRUNC(H119*(1+$F$3),2)</f>
        <v>0</v>
      </c>
      <c r="J119" s="28">
        <f t="shared" si="58"/>
        <v>0</v>
      </c>
      <c r="L119" s="39"/>
      <c r="M119" s="931"/>
    </row>
    <row r="120" spans="1:13" ht="15.75" customHeight="1" x14ac:dyDescent="0.2">
      <c r="A120" s="22" t="s">
        <v>1075</v>
      </c>
      <c r="B120" s="678">
        <v>5502978</v>
      </c>
      <c r="C120" s="520" t="s">
        <v>192</v>
      </c>
      <c r="D120" s="652"/>
      <c r="E120" s="660"/>
      <c r="F120" s="22" t="s">
        <v>2</v>
      </c>
      <c r="G120" s="679">
        <f>2040.98+860.25</f>
        <v>2901.23</v>
      </c>
      <c r="H120" s="44"/>
      <c r="I120" s="27">
        <f t="shared" si="59"/>
        <v>0</v>
      </c>
      <c r="J120" s="28">
        <f t="shared" si="58"/>
        <v>0</v>
      </c>
      <c r="L120" s="39"/>
      <c r="M120" s="931"/>
    </row>
    <row r="121" spans="1:13" ht="22.5" x14ac:dyDescent="0.2">
      <c r="A121" s="22" t="s">
        <v>1093</v>
      </c>
      <c r="B121" s="678">
        <v>1505877</v>
      </c>
      <c r="C121" s="681" t="s">
        <v>978</v>
      </c>
      <c r="D121" s="652"/>
      <c r="E121" s="660"/>
      <c r="F121" s="22" t="s">
        <v>2</v>
      </c>
      <c r="G121" s="679">
        <v>185.71</v>
      </c>
      <c r="H121" s="44"/>
      <c r="I121" s="27">
        <f t="shared" si="59"/>
        <v>0</v>
      </c>
      <c r="J121" s="28">
        <f t="shared" si="58"/>
        <v>0</v>
      </c>
      <c r="L121" s="39"/>
      <c r="M121" s="931"/>
    </row>
    <row r="122" spans="1:13" ht="15.75" customHeight="1" x14ac:dyDescent="0.2">
      <c r="A122" s="22" t="s">
        <v>1123</v>
      </c>
      <c r="B122" s="678">
        <v>4413996</v>
      </c>
      <c r="C122" s="681" t="s">
        <v>1091</v>
      </c>
      <c r="D122" s="652"/>
      <c r="E122" s="660"/>
      <c r="F122" s="22" t="s">
        <v>105</v>
      </c>
      <c r="G122" s="679">
        <v>714</v>
      </c>
      <c r="H122" s="680"/>
      <c r="I122" s="27">
        <f t="shared" si="59"/>
        <v>0</v>
      </c>
      <c r="J122" s="28">
        <f t="shared" si="58"/>
        <v>0</v>
      </c>
      <c r="L122" s="39"/>
      <c r="M122" s="931"/>
    </row>
    <row r="123" spans="1:13" ht="15.75" customHeight="1" x14ac:dyDescent="0.2">
      <c r="A123" s="30"/>
      <c r="B123" s="30"/>
      <c r="C123" s="31" t="s">
        <v>964</v>
      </c>
      <c r="D123" s="30"/>
      <c r="E123" s="32"/>
      <c r="F123" s="30"/>
      <c r="G123" s="33"/>
      <c r="H123" s="34"/>
      <c r="I123" s="35"/>
      <c r="J123" s="36">
        <f>SUM(J118:J122)</f>
        <v>0</v>
      </c>
      <c r="L123" s="39"/>
      <c r="M123" s="931"/>
    </row>
    <row r="124" spans="1:13" ht="15.75" customHeight="1" x14ac:dyDescent="0.2">
      <c r="A124" s="22"/>
      <c r="B124" s="678"/>
      <c r="C124" s="520"/>
      <c r="D124" s="652"/>
      <c r="E124" s="660"/>
      <c r="F124" s="22"/>
      <c r="G124" s="679"/>
      <c r="H124" s="680"/>
      <c r="I124" s="27"/>
      <c r="J124" s="28"/>
      <c r="L124" s="39"/>
      <c r="M124" s="931"/>
    </row>
    <row r="125" spans="1:13" ht="15.75" customHeight="1" x14ac:dyDescent="0.2">
      <c r="A125" s="40" t="s">
        <v>1395</v>
      </c>
      <c r="B125" s="29"/>
      <c r="C125" s="651" t="s">
        <v>1408</v>
      </c>
      <c r="D125" s="652"/>
      <c r="E125" s="660"/>
      <c r="F125" s="22"/>
      <c r="G125" s="25"/>
      <c r="H125" s="26"/>
      <c r="I125" s="27"/>
      <c r="J125" s="28"/>
      <c r="L125" s="39"/>
      <c r="M125" s="931"/>
    </row>
    <row r="126" spans="1:13" ht="22.5" x14ac:dyDescent="0.2">
      <c r="A126" s="22" t="s">
        <v>1396</v>
      </c>
      <c r="B126" s="22">
        <v>94265</v>
      </c>
      <c r="C126" s="682" t="s">
        <v>1428</v>
      </c>
      <c r="D126" s="652"/>
      <c r="E126" s="660"/>
      <c r="F126" s="22" t="s">
        <v>114</v>
      </c>
      <c r="G126" s="679">
        <v>572.70000000000005</v>
      </c>
      <c r="H126" s="44"/>
      <c r="I126" s="27">
        <f>TRUNC(H126*(1+$F$3),2)</f>
        <v>0</v>
      </c>
      <c r="J126" s="28">
        <f t="shared" ref="J126:J127" si="60">TRUNC(G126*I126,2)</f>
        <v>0</v>
      </c>
      <c r="L126" s="39"/>
      <c r="M126" s="931"/>
    </row>
    <row r="127" spans="1:13" ht="22.5" x14ac:dyDescent="0.2">
      <c r="A127" s="22" t="s">
        <v>1397</v>
      </c>
      <c r="B127" s="22">
        <v>94266</v>
      </c>
      <c r="C127" s="682" t="s">
        <v>1429</v>
      </c>
      <c r="D127" s="42"/>
      <c r="E127" s="660"/>
      <c r="F127" s="22" t="s">
        <v>114</v>
      </c>
      <c r="G127" s="679">
        <v>349.8</v>
      </c>
      <c r="H127" s="44"/>
      <c r="I127" s="27">
        <f t="shared" ref="I127" si="61">TRUNC(H127*(1+$F$3),2)</f>
        <v>0</v>
      </c>
      <c r="J127" s="28">
        <f t="shared" si="60"/>
        <v>0</v>
      </c>
      <c r="L127" s="39"/>
      <c r="M127" s="931"/>
    </row>
    <row r="128" spans="1:13" ht="22.5" x14ac:dyDescent="0.2">
      <c r="A128" s="22" t="s">
        <v>1398</v>
      </c>
      <c r="B128" s="29" t="s">
        <v>73</v>
      </c>
      <c r="C128" s="661" t="s">
        <v>74</v>
      </c>
      <c r="D128" s="652"/>
      <c r="E128" s="660"/>
      <c r="F128" s="22" t="s">
        <v>2</v>
      </c>
      <c r="G128" s="25">
        <f>(572+349.8)*0.091</f>
        <v>83.883799999999994</v>
      </c>
      <c r="H128" s="26"/>
      <c r="I128" s="27">
        <f t="shared" ref="I128" si="62">TRUNC(H128*(1+$F$3),2)</f>
        <v>0</v>
      </c>
      <c r="J128" s="28">
        <f t="shared" ref="J128:J131" si="63">TRUNC(G128*I128,2)</f>
        <v>0</v>
      </c>
      <c r="L128" s="39"/>
      <c r="M128" s="931"/>
    </row>
    <row r="129" spans="1:13" ht="22.5" x14ac:dyDescent="0.2">
      <c r="A129" s="22" t="s">
        <v>1399</v>
      </c>
      <c r="B129" s="29">
        <v>3108017</v>
      </c>
      <c r="C129" s="661" t="s">
        <v>1336</v>
      </c>
      <c r="D129" s="652"/>
      <c r="E129" s="653"/>
      <c r="F129" s="22" t="s">
        <v>105</v>
      </c>
      <c r="G129" s="656">
        <f>(572.7+349.8)*0.95</f>
        <v>876.375</v>
      </c>
      <c r="H129" s="26"/>
      <c r="I129" s="27">
        <f t="shared" ref="I129:I131" si="64">TRUNC(H129*(1+$F$3),2)</f>
        <v>0</v>
      </c>
      <c r="J129" s="28">
        <f t="shared" si="63"/>
        <v>0</v>
      </c>
      <c r="L129" s="39"/>
      <c r="M129" s="931"/>
    </row>
    <row r="130" spans="1:13" ht="22.5" x14ac:dyDescent="0.2">
      <c r="A130" s="22" t="s">
        <v>1400</v>
      </c>
      <c r="B130" s="29">
        <v>1107860</v>
      </c>
      <c r="C130" s="661" t="s">
        <v>1257</v>
      </c>
      <c r="D130" s="652"/>
      <c r="E130" s="660"/>
      <c r="F130" s="22" t="s">
        <v>2</v>
      </c>
      <c r="G130" s="25">
        <f>G128</f>
        <v>83.883799999999994</v>
      </c>
      <c r="H130" s="44"/>
      <c r="I130" s="27">
        <f t="shared" si="64"/>
        <v>0</v>
      </c>
      <c r="J130" s="28">
        <f t="shared" si="63"/>
        <v>0</v>
      </c>
      <c r="L130" s="39"/>
      <c r="M130" s="931"/>
    </row>
    <row r="131" spans="1:13" x14ac:dyDescent="0.2">
      <c r="A131" s="22" t="s">
        <v>1401</v>
      </c>
      <c r="B131" s="29">
        <v>1100657</v>
      </c>
      <c r="C131" s="661" t="s">
        <v>1175</v>
      </c>
      <c r="D131" s="652"/>
      <c r="E131" s="660"/>
      <c r="F131" s="22" t="s">
        <v>2</v>
      </c>
      <c r="G131" s="25">
        <f>G128</f>
        <v>83.883799999999994</v>
      </c>
      <c r="H131" s="26"/>
      <c r="I131" s="27">
        <f t="shared" si="64"/>
        <v>0</v>
      </c>
      <c r="J131" s="28">
        <f t="shared" si="63"/>
        <v>0</v>
      </c>
      <c r="L131" s="39"/>
      <c r="M131" s="931"/>
    </row>
    <row r="132" spans="1:13" ht="45" x14ac:dyDescent="0.2">
      <c r="A132" s="22" t="s">
        <v>1402</v>
      </c>
      <c r="B132" s="29">
        <v>90102</v>
      </c>
      <c r="C132" s="658" t="s">
        <v>1542</v>
      </c>
      <c r="D132" s="652"/>
      <c r="E132" s="660"/>
      <c r="F132" s="22" t="s">
        <v>2</v>
      </c>
      <c r="G132" s="25">
        <f>G134*1.6*2+G135*1.4*2+G136*1.2*2</f>
        <v>1031.2</v>
      </c>
      <c r="H132" s="26"/>
      <c r="I132" s="27">
        <f t="shared" ref="I132:I136" si="65">TRUNC(H132*(1+$F$3),2)</f>
        <v>0</v>
      </c>
      <c r="J132" s="28">
        <f t="shared" ref="J132:J136" si="66">TRUNC(G132*I132,2)</f>
        <v>0</v>
      </c>
      <c r="L132" s="39"/>
      <c r="M132" s="931"/>
    </row>
    <row r="133" spans="1:13" ht="45" x14ac:dyDescent="0.2">
      <c r="A133" s="22" t="s">
        <v>1416</v>
      </c>
      <c r="B133" s="29">
        <v>93377</v>
      </c>
      <c r="C133" s="658" t="s">
        <v>1543</v>
      </c>
      <c r="D133" s="652"/>
      <c r="E133" s="660"/>
      <c r="F133" s="22" t="s">
        <v>2</v>
      </c>
      <c r="G133" s="25">
        <f>G134*(1.6*2-1)+G135*(1.4*2-0.56)+G136*(1.2*2-0.25)</f>
        <v>774.61800000000005</v>
      </c>
      <c r="H133" s="26"/>
      <c r="I133" s="27">
        <f t="shared" si="65"/>
        <v>0</v>
      </c>
      <c r="J133" s="28">
        <f t="shared" si="66"/>
        <v>0</v>
      </c>
      <c r="L133" s="39"/>
      <c r="M133" s="931"/>
    </row>
    <row r="134" spans="1:13" ht="22.5" x14ac:dyDescent="0.2">
      <c r="A134" s="22" t="s">
        <v>1430</v>
      </c>
      <c r="B134" s="29">
        <v>92219</v>
      </c>
      <c r="C134" s="658" t="s">
        <v>1544</v>
      </c>
      <c r="D134" s="652"/>
      <c r="E134" s="660"/>
      <c r="F134" s="22" t="s">
        <v>136</v>
      </c>
      <c r="G134" s="25">
        <v>212.8</v>
      </c>
      <c r="H134" s="26"/>
      <c r="I134" s="27">
        <f t="shared" si="65"/>
        <v>0</v>
      </c>
      <c r="J134" s="28">
        <f t="shared" si="66"/>
        <v>0</v>
      </c>
      <c r="L134" s="39"/>
      <c r="M134" s="931"/>
    </row>
    <row r="135" spans="1:13" ht="22.5" x14ac:dyDescent="0.2">
      <c r="A135" s="22" t="s">
        <v>1547</v>
      </c>
      <c r="B135" s="29">
        <v>92221</v>
      </c>
      <c r="C135" s="658" t="s">
        <v>1546</v>
      </c>
      <c r="D135" s="652"/>
      <c r="E135" s="660"/>
      <c r="F135" s="22" t="s">
        <v>136</v>
      </c>
      <c r="G135" s="25">
        <v>27.2</v>
      </c>
      <c r="H135" s="26"/>
      <c r="I135" s="27">
        <f t="shared" si="65"/>
        <v>0</v>
      </c>
      <c r="J135" s="28">
        <f t="shared" si="66"/>
        <v>0</v>
      </c>
      <c r="L135" s="39"/>
      <c r="M135" s="931"/>
    </row>
    <row r="136" spans="1:13" ht="22.5" x14ac:dyDescent="0.2">
      <c r="A136" s="22" t="s">
        <v>1548</v>
      </c>
      <c r="B136" s="29">
        <v>92223</v>
      </c>
      <c r="C136" s="658" t="s">
        <v>1545</v>
      </c>
      <c r="D136" s="652"/>
      <c r="E136" s="660"/>
      <c r="F136" s="22" t="s">
        <v>136</v>
      </c>
      <c r="G136" s="25">
        <v>114.2</v>
      </c>
      <c r="H136" s="26"/>
      <c r="I136" s="27">
        <f t="shared" si="65"/>
        <v>0</v>
      </c>
      <c r="J136" s="28">
        <f t="shared" si="66"/>
        <v>0</v>
      </c>
      <c r="L136" s="39"/>
      <c r="M136" s="931"/>
    </row>
    <row r="137" spans="1:13" x14ac:dyDescent="0.2">
      <c r="A137" s="22" t="s">
        <v>1550</v>
      </c>
      <c r="B137" s="29">
        <v>61802</v>
      </c>
      <c r="C137" s="658" t="s">
        <v>1549</v>
      </c>
      <c r="D137" s="652"/>
      <c r="E137" s="660"/>
      <c r="F137" s="22" t="s">
        <v>136</v>
      </c>
      <c r="G137" s="25">
        <v>6</v>
      </c>
      <c r="H137" s="26"/>
      <c r="I137" s="27">
        <f t="shared" ref="I137" si="67">TRUNC(H137*(1+$F$3),2)</f>
        <v>0</v>
      </c>
      <c r="J137" s="28">
        <f t="shared" ref="J137" si="68">TRUNC(G137*I137,2)</f>
        <v>0</v>
      </c>
      <c r="L137" s="39"/>
      <c r="M137" s="931"/>
    </row>
    <row r="138" spans="1:13" x14ac:dyDescent="0.2">
      <c r="A138" s="22" t="s">
        <v>1553</v>
      </c>
      <c r="B138" s="29">
        <v>66506</v>
      </c>
      <c r="C138" s="658" t="s">
        <v>1551</v>
      </c>
      <c r="D138" s="652"/>
      <c r="E138" s="660"/>
      <c r="F138" s="22" t="s">
        <v>136</v>
      </c>
      <c r="G138" s="25">
        <v>2</v>
      </c>
      <c r="H138" s="26"/>
      <c r="I138" s="27">
        <f t="shared" ref="I138:I139" si="69">TRUNC(H138*(1+$F$3),2)</f>
        <v>0</v>
      </c>
      <c r="J138" s="28">
        <f t="shared" ref="J138:J139" si="70">TRUNC(G138*I138,2)</f>
        <v>0</v>
      </c>
      <c r="L138" s="39"/>
      <c r="M138" s="931"/>
    </row>
    <row r="139" spans="1:13" ht="22.5" x14ac:dyDescent="0.2">
      <c r="A139" s="22" t="s">
        <v>1554</v>
      </c>
      <c r="B139" s="29">
        <v>66525</v>
      </c>
      <c r="C139" s="658" t="s">
        <v>1552</v>
      </c>
      <c r="D139" s="652"/>
      <c r="E139" s="660"/>
      <c r="F139" s="22" t="s">
        <v>136</v>
      </c>
      <c r="G139" s="25">
        <v>2</v>
      </c>
      <c r="H139" s="26"/>
      <c r="I139" s="27">
        <f t="shared" si="69"/>
        <v>0</v>
      </c>
      <c r="J139" s="28">
        <f t="shared" si="70"/>
        <v>0</v>
      </c>
      <c r="L139" s="39"/>
      <c r="M139" s="931"/>
    </row>
    <row r="140" spans="1:13" ht="15.75" customHeight="1" x14ac:dyDescent="0.2">
      <c r="A140" s="30"/>
      <c r="B140" s="30"/>
      <c r="C140" s="31" t="s">
        <v>1412</v>
      </c>
      <c r="D140" s="30"/>
      <c r="E140" s="32"/>
      <c r="F140" s="30"/>
      <c r="G140" s="33"/>
      <c r="H140" s="34"/>
      <c r="I140" s="35"/>
      <c r="J140" s="36">
        <f>SUM(J126:J139)</f>
        <v>0</v>
      </c>
      <c r="L140" s="39"/>
      <c r="M140" s="931"/>
    </row>
    <row r="141" spans="1:13" ht="15.75" customHeight="1" x14ac:dyDescent="0.2">
      <c r="A141" s="22"/>
      <c r="B141" s="678"/>
      <c r="C141" s="520"/>
      <c r="D141" s="652"/>
      <c r="E141" s="660"/>
      <c r="F141" s="22"/>
      <c r="G141" s="679"/>
      <c r="H141" s="680"/>
      <c r="I141" s="27"/>
      <c r="J141" s="28"/>
      <c r="L141" s="39"/>
      <c r="M141" s="931"/>
    </row>
    <row r="142" spans="1:13" ht="15.75" customHeight="1" x14ac:dyDescent="0.2">
      <c r="A142" s="40" t="s">
        <v>1431</v>
      </c>
      <c r="B142" s="29"/>
      <c r="C142" s="651" t="s">
        <v>1410</v>
      </c>
      <c r="D142" s="652"/>
      <c r="E142" s="660"/>
      <c r="F142" s="22"/>
      <c r="G142" s="25"/>
      <c r="H142" s="26"/>
      <c r="I142" s="27"/>
      <c r="J142" s="28"/>
      <c r="L142" s="39"/>
      <c r="M142" s="931"/>
    </row>
    <row r="143" spans="1:13" x14ac:dyDescent="0.2">
      <c r="A143" s="22" t="s">
        <v>1432</v>
      </c>
      <c r="B143" s="29">
        <v>5501706</v>
      </c>
      <c r="C143" s="661" t="s">
        <v>1255</v>
      </c>
      <c r="D143" s="652"/>
      <c r="E143" s="660"/>
      <c r="F143" s="22" t="s">
        <v>1462</v>
      </c>
      <c r="G143" s="679">
        <v>44</v>
      </c>
      <c r="H143" s="26"/>
      <c r="I143" s="27">
        <f>TRUNC(H143*(1+$F$3),2)</f>
        <v>0</v>
      </c>
      <c r="J143" s="28">
        <f t="shared" ref="J143:J173" si="71">TRUNC(G143*I143,2)</f>
        <v>0</v>
      </c>
      <c r="L143" s="39"/>
      <c r="M143" s="931"/>
    </row>
    <row r="144" spans="1:13" ht="15.75" customHeight="1" x14ac:dyDescent="0.2">
      <c r="A144" s="22" t="s">
        <v>1433</v>
      </c>
      <c r="B144" s="29">
        <v>4915671</v>
      </c>
      <c r="C144" s="525" t="s">
        <v>1025</v>
      </c>
      <c r="D144" s="652"/>
      <c r="E144" s="660"/>
      <c r="F144" s="22" t="s">
        <v>1462</v>
      </c>
      <c r="G144" s="679">
        <v>31</v>
      </c>
      <c r="H144" s="44"/>
      <c r="I144" s="27">
        <f t="shared" ref="I144:I149" si="72">TRUNC(H144*(1+$F$3),2)</f>
        <v>0</v>
      </c>
      <c r="J144" s="28">
        <f t="shared" ref="J144:J149" si="73">TRUNC(G144*I144,2)</f>
        <v>0</v>
      </c>
      <c r="L144" s="39"/>
      <c r="M144" s="931"/>
    </row>
    <row r="145" spans="1:13" ht="22.5" x14ac:dyDescent="0.2">
      <c r="A145" s="22" t="s">
        <v>1434</v>
      </c>
      <c r="B145" s="22" t="s">
        <v>285</v>
      </c>
      <c r="C145" s="682" t="s">
        <v>1443</v>
      </c>
      <c r="D145" s="652"/>
      <c r="E145" s="660"/>
      <c r="F145" s="22" t="s">
        <v>1212</v>
      </c>
      <c r="G145" s="679">
        <v>26</v>
      </c>
      <c r="H145" s="44"/>
      <c r="I145" s="27">
        <f>TRUNC(H145*(1+$F$4),2)</f>
        <v>0</v>
      </c>
      <c r="J145" s="28">
        <f t="shared" si="73"/>
        <v>0</v>
      </c>
      <c r="L145" s="39"/>
      <c r="M145" s="931"/>
    </row>
    <row r="146" spans="1:13" ht="15.75" customHeight="1" x14ac:dyDescent="0.2">
      <c r="A146" s="22" t="s">
        <v>1435</v>
      </c>
      <c r="B146" s="22">
        <v>41180</v>
      </c>
      <c r="C146" s="682" t="s">
        <v>1503</v>
      </c>
      <c r="D146" s="652"/>
      <c r="E146" s="660"/>
      <c r="F146" s="22" t="s">
        <v>1212</v>
      </c>
      <c r="G146" s="679">
        <v>16</v>
      </c>
      <c r="H146" s="44"/>
      <c r="I146" s="27">
        <f>TRUNC(H146*(1+$F$4),2)</f>
        <v>0</v>
      </c>
      <c r="J146" s="28">
        <f t="shared" si="73"/>
        <v>0</v>
      </c>
      <c r="L146" s="39"/>
      <c r="M146" s="931"/>
    </row>
    <row r="147" spans="1:13" x14ac:dyDescent="0.2">
      <c r="A147" s="22" t="s">
        <v>1436</v>
      </c>
      <c r="B147" s="22" t="s">
        <v>285</v>
      </c>
      <c r="C147" s="682" t="s">
        <v>1471</v>
      </c>
      <c r="D147" s="652"/>
      <c r="E147" s="660"/>
      <c r="F147" s="22" t="s">
        <v>1212</v>
      </c>
      <c r="G147" s="679">
        <v>16</v>
      </c>
      <c r="H147" s="44"/>
      <c r="I147" s="27">
        <f>TRUNC(H147*(1+$F$4),2)</f>
        <v>0</v>
      </c>
      <c r="J147" s="28">
        <f t="shared" si="73"/>
        <v>0</v>
      </c>
      <c r="L147" s="39"/>
      <c r="M147" s="931"/>
    </row>
    <row r="148" spans="1:13" ht="15.75" customHeight="1" x14ac:dyDescent="0.2">
      <c r="A148" s="22" t="s">
        <v>1437</v>
      </c>
      <c r="B148" s="22" t="s">
        <v>285</v>
      </c>
      <c r="C148" s="682" t="s">
        <v>1444</v>
      </c>
      <c r="D148" s="652"/>
      <c r="E148" s="660"/>
      <c r="F148" s="22" t="s">
        <v>1212</v>
      </c>
      <c r="G148" s="679">
        <v>4</v>
      </c>
      <c r="H148" s="44"/>
      <c r="I148" s="27">
        <f>TRUNC(H148*(1+$F$4),2)</f>
        <v>0</v>
      </c>
      <c r="J148" s="28">
        <f t="shared" si="73"/>
        <v>0</v>
      </c>
      <c r="L148" s="39"/>
      <c r="M148" s="931"/>
    </row>
    <row r="149" spans="1:13" ht="15.75" customHeight="1" x14ac:dyDescent="0.2">
      <c r="A149" s="22" t="s">
        <v>1438</v>
      </c>
      <c r="B149" s="22">
        <v>101632</v>
      </c>
      <c r="C149" s="682" t="s">
        <v>1445</v>
      </c>
      <c r="D149" s="652"/>
      <c r="E149" s="660"/>
      <c r="F149" s="22" t="s">
        <v>1212</v>
      </c>
      <c r="G149" s="679">
        <v>2</v>
      </c>
      <c r="H149" s="44"/>
      <c r="I149" s="27">
        <f t="shared" si="72"/>
        <v>0</v>
      </c>
      <c r="J149" s="28">
        <f t="shared" si="73"/>
        <v>0</v>
      </c>
      <c r="L149" s="39"/>
      <c r="M149" s="931"/>
    </row>
    <row r="150" spans="1:13" ht="22.5" x14ac:dyDescent="0.2">
      <c r="A150" s="22" t="s">
        <v>1439</v>
      </c>
      <c r="B150" s="22">
        <v>101875</v>
      </c>
      <c r="C150" s="682" t="s">
        <v>1446</v>
      </c>
      <c r="D150" s="42"/>
      <c r="E150" s="660"/>
      <c r="F150" s="22" t="s">
        <v>1212</v>
      </c>
      <c r="G150" s="679">
        <v>2</v>
      </c>
      <c r="H150" s="44"/>
      <c r="I150" s="27">
        <f t="shared" ref="I150:I173" si="74">TRUNC(H150*(1+$F$3),2)</f>
        <v>0</v>
      </c>
      <c r="J150" s="28">
        <f t="shared" si="71"/>
        <v>0</v>
      </c>
      <c r="L150" s="39"/>
      <c r="M150" s="931"/>
    </row>
    <row r="151" spans="1:13" ht="15.75" customHeight="1" x14ac:dyDescent="0.2">
      <c r="A151" s="22" t="s">
        <v>1440</v>
      </c>
      <c r="B151" s="22">
        <v>91981</v>
      </c>
      <c r="C151" s="682" t="s">
        <v>1447</v>
      </c>
      <c r="D151" s="42"/>
      <c r="E151" s="660"/>
      <c r="F151" s="22" t="s">
        <v>1212</v>
      </c>
      <c r="G151" s="679">
        <v>6</v>
      </c>
      <c r="H151" s="44"/>
      <c r="I151" s="27">
        <f t="shared" ref="I151:I155" si="75">TRUNC(H151*(1+$F$3),2)</f>
        <v>0</v>
      </c>
      <c r="J151" s="28">
        <f t="shared" ref="J151:J155" si="76">TRUNC(G151*I151,2)</f>
        <v>0</v>
      </c>
      <c r="L151" s="39"/>
      <c r="M151" s="931"/>
    </row>
    <row r="152" spans="1:13" ht="15.75" customHeight="1" x14ac:dyDescent="0.2">
      <c r="A152" s="22" t="s">
        <v>1441</v>
      </c>
      <c r="B152" s="22">
        <v>101903</v>
      </c>
      <c r="C152" s="682" t="s">
        <v>1448</v>
      </c>
      <c r="D152" s="42"/>
      <c r="E152" s="660"/>
      <c r="F152" s="22" t="s">
        <v>1212</v>
      </c>
      <c r="G152" s="679">
        <v>2</v>
      </c>
      <c r="H152" s="44"/>
      <c r="I152" s="27">
        <f t="shared" si="75"/>
        <v>0</v>
      </c>
      <c r="J152" s="28">
        <f t="shared" si="76"/>
        <v>0</v>
      </c>
      <c r="L152" s="39"/>
      <c r="M152" s="931"/>
    </row>
    <row r="153" spans="1:13" x14ac:dyDescent="0.2">
      <c r="A153" s="22" t="s">
        <v>1442</v>
      </c>
      <c r="B153" s="22" t="s">
        <v>285</v>
      </c>
      <c r="C153" s="682" t="s">
        <v>1480</v>
      </c>
      <c r="D153" s="42"/>
      <c r="E153" s="660"/>
      <c r="F153" s="22" t="s">
        <v>1212</v>
      </c>
      <c r="G153" s="679">
        <v>8</v>
      </c>
      <c r="H153" s="44"/>
      <c r="I153" s="27">
        <f>TRUNC(H153*(1+$F$4),2)</f>
        <v>0</v>
      </c>
      <c r="J153" s="28">
        <f t="shared" si="76"/>
        <v>0</v>
      </c>
      <c r="L153" s="39"/>
      <c r="M153" s="931"/>
    </row>
    <row r="154" spans="1:13" ht="22.5" x14ac:dyDescent="0.2">
      <c r="A154" s="22" t="s">
        <v>1481</v>
      </c>
      <c r="B154" s="22">
        <v>91929</v>
      </c>
      <c r="C154" s="682" t="s">
        <v>1449</v>
      </c>
      <c r="D154" s="42"/>
      <c r="E154" s="660"/>
      <c r="F154" s="22" t="s">
        <v>114</v>
      </c>
      <c r="G154" s="679">
        <v>1200</v>
      </c>
      <c r="H154" s="44"/>
      <c r="I154" s="27">
        <f t="shared" si="75"/>
        <v>0</v>
      </c>
      <c r="J154" s="28">
        <f t="shared" si="76"/>
        <v>0</v>
      </c>
      <c r="L154" s="39"/>
      <c r="M154" s="931"/>
    </row>
    <row r="155" spans="1:13" ht="15.75" customHeight="1" x14ac:dyDescent="0.2">
      <c r="A155" s="22" t="s">
        <v>1482</v>
      </c>
      <c r="B155" s="22">
        <v>12343</v>
      </c>
      <c r="C155" s="682" t="s">
        <v>1502</v>
      </c>
      <c r="D155" s="42"/>
      <c r="E155" s="660"/>
      <c r="F155" s="22" t="s">
        <v>1212</v>
      </c>
      <c r="G155" s="679">
        <v>43</v>
      </c>
      <c r="H155" s="44"/>
      <c r="I155" s="27">
        <f t="shared" si="75"/>
        <v>0</v>
      </c>
      <c r="J155" s="28">
        <f t="shared" si="76"/>
        <v>0</v>
      </c>
      <c r="L155" s="39"/>
      <c r="M155" s="931"/>
    </row>
    <row r="156" spans="1:13" ht="22.5" x14ac:dyDescent="0.2">
      <c r="A156" s="22" t="s">
        <v>1483</v>
      </c>
      <c r="B156" s="22">
        <v>91933</v>
      </c>
      <c r="C156" s="682" t="s">
        <v>1450</v>
      </c>
      <c r="D156" s="652"/>
      <c r="E156" s="660"/>
      <c r="F156" s="22" t="s">
        <v>114</v>
      </c>
      <c r="G156" s="679">
        <v>1900</v>
      </c>
      <c r="H156" s="44"/>
      <c r="I156" s="27">
        <f t="shared" si="74"/>
        <v>0</v>
      </c>
      <c r="J156" s="28">
        <f t="shared" si="71"/>
        <v>0</v>
      </c>
      <c r="L156" s="39"/>
      <c r="M156" s="931"/>
    </row>
    <row r="157" spans="1:13" ht="22.5" x14ac:dyDescent="0.2">
      <c r="A157" s="22" t="s">
        <v>1484</v>
      </c>
      <c r="B157" s="22">
        <v>91935</v>
      </c>
      <c r="C157" s="681" t="s">
        <v>1500</v>
      </c>
      <c r="D157" s="652"/>
      <c r="E157" s="660"/>
      <c r="F157" s="22" t="s">
        <v>114</v>
      </c>
      <c r="G157" s="679">
        <v>1142</v>
      </c>
      <c r="H157" s="44"/>
      <c r="I157" s="27">
        <f t="shared" si="74"/>
        <v>0</v>
      </c>
      <c r="J157" s="28">
        <f t="shared" si="71"/>
        <v>0</v>
      </c>
      <c r="L157" s="39"/>
      <c r="M157" s="931"/>
    </row>
    <row r="158" spans="1:13" x14ac:dyDescent="0.2">
      <c r="A158" s="22" t="s">
        <v>1485</v>
      </c>
      <c r="B158" s="22">
        <v>96985</v>
      </c>
      <c r="C158" s="681" t="s">
        <v>1451</v>
      </c>
      <c r="D158" s="652"/>
      <c r="E158" s="660"/>
      <c r="F158" s="22" t="s">
        <v>1212</v>
      </c>
      <c r="G158" s="679">
        <v>10</v>
      </c>
      <c r="H158" s="44"/>
      <c r="I158" s="27">
        <f t="shared" ref="I158:I172" si="77">TRUNC(H158*(1+$F$3),2)</f>
        <v>0</v>
      </c>
      <c r="J158" s="28">
        <f t="shared" ref="J158:J172" si="78">TRUNC(G158*I158,2)</f>
        <v>0</v>
      </c>
      <c r="L158" s="39"/>
      <c r="M158" s="931"/>
    </row>
    <row r="159" spans="1:13" x14ac:dyDescent="0.2">
      <c r="A159" s="22" t="s">
        <v>1486</v>
      </c>
      <c r="B159" s="22" t="s">
        <v>285</v>
      </c>
      <c r="C159" s="681" t="s">
        <v>1452</v>
      </c>
      <c r="D159" s="652"/>
      <c r="E159" s="660"/>
      <c r="F159" s="22" t="s">
        <v>114</v>
      </c>
      <c r="G159" s="679">
        <v>38</v>
      </c>
      <c r="H159" s="44"/>
      <c r="I159" s="27">
        <f>TRUNC(H159*(1+$F$4),2)</f>
        <v>0</v>
      </c>
      <c r="J159" s="28">
        <f t="shared" si="78"/>
        <v>0</v>
      </c>
      <c r="L159" s="39"/>
      <c r="M159" s="931"/>
    </row>
    <row r="160" spans="1:13" x14ac:dyDescent="0.2">
      <c r="A160" s="22" t="s">
        <v>1487</v>
      </c>
      <c r="B160" s="22" t="s">
        <v>285</v>
      </c>
      <c r="C160" s="681" t="s">
        <v>1478</v>
      </c>
      <c r="D160" s="652"/>
      <c r="E160" s="660"/>
      <c r="F160" s="22" t="s">
        <v>1212</v>
      </c>
      <c r="G160" s="679">
        <v>8</v>
      </c>
      <c r="H160" s="44"/>
      <c r="I160" s="27">
        <f>TRUNC(H160*(1+$F$4),2)</f>
        <v>0</v>
      </c>
      <c r="J160" s="28">
        <f t="shared" si="78"/>
        <v>0</v>
      </c>
      <c r="L160" s="39"/>
      <c r="M160" s="931"/>
    </row>
    <row r="161" spans="1:13" x14ac:dyDescent="0.2">
      <c r="A161" s="22" t="s">
        <v>1488</v>
      </c>
      <c r="B161" s="22" t="s">
        <v>285</v>
      </c>
      <c r="C161" s="681" t="s">
        <v>1453</v>
      </c>
      <c r="D161" s="652"/>
      <c r="E161" s="660"/>
      <c r="F161" s="22" t="s">
        <v>114</v>
      </c>
      <c r="G161" s="679">
        <v>277</v>
      </c>
      <c r="H161" s="44"/>
      <c r="I161" s="27">
        <f>TRUNC(H161*(1+$F$4),2)</f>
        <v>0</v>
      </c>
      <c r="J161" s="28">
        <f t="shared" si="78"/>
        <v>0</v>
      </c>
      <c r="L161" s="39"/>
      <c r="M161" s="931"/>
    </row>
    <row r="162" spans="1:13" x14ac:dyDescent="0.2">
      <c r="A162" s="22" t="s">
        <v>1489</v>
      </c>
      <c r="B162" s="22">
        <v>93020</v>
      </c>
      <c r="C162" s="681" t="s">
        <v>1454</v>
      </c>
      <c r="D162" s="652"/>
      <c r="E162" s="660"/>
      <c r="F162" s="22" t="s">
        <v>1212</v>
      </c>
      <c r="G162" s="679">
        <v>2</v>
      </c>
      <c r="H162" s="44"/>
      <c r="I162" s="27">
        <f t="shared" si="77"/>
        <v>0</v>
      </c>
      <c r="J162" s="28">
        <f t="shared" si="78"/>
        <v>0</v>
      </c>
      <c r="L162" s="39"/>
      <c r="M162" s="931"/>
    </row>
    <row r="163" spans="1:13" x14ac:dyDescent="0.2">
      <c r="A163" s="22" t="s">
        <v>1490</v>
      </c>
      <c r="B163" s="22" t="s">
        <v>285</v>
      </c>
      <c r="C163" s="681" t="s">
        <v>1455</v>
      </c>
      <c r="D163" s="652"/>
      <c r="E163" s="660"/>
      <c r="F163" s="22" t="s">
        <v>1212</v>
      </c>
      <c r="G163" s="679">
        <v>2</v>
      </c>
      <c r="H163" s="44"/>
      <c r="I163" s="27">
        <f>TRUNC(H163*(1+$F$4),2)</f>
        <v>0</v>
      </c>
      <c r="J163" s="28">
        <f t="shared" si="78"/>
        <v>0</v>
      </c>
      <c r="L163" s="39"/>
      <c r="M163" s="931"/>
    </row>
    <row r="164" spans="1:13" ht="22.5" x14ac:dyDescent="0.2">
      <c r="A164" s="22" t="s">
        <v>1491</v>
      </c>
      <c r="B164" s="22" t="s">
        <v>285</v>
      </c>
      <c r="C164" s="681" t="s">
        <v>1456</v>
      </c>
      <c r="D164" s="652"/>
      <c r="E164" s="660"/>
      <c r="F164" s="22" t="s">
        <v>114</v>
      </c>
      <c r="G164" s="679">
        <v>88</v>
      </c>
      <c r="H164" s="44"/>
      <c r="I164" s="27">
        <f>TRUNC(H164*(1+$F$4),2)</f>
        <v>0</v>
      </c>
      <c r="J164" s="28">
        <f t="shared" si="78"/>
        <v>0</v>
      </c>
      <c r="L164" s="39"/>
      <c r="M164" s="931"/>
    </row>
    <row r="165" spans="1:13" ht="22.5" x14ac:dyDescent="0.2">
      <c r="A165" s="22" t="s">
        <v>1492</v>
      </c>
      <c r="B165" s="22" t="s">
        <v>285</v>
      </c>
      <c r="C165" s="681" t="s">
        <v>1457</v>
      </c>
      <c r="D165" s="652"/>
      <c r="E165" s="660"/>
      <c r="F165" s="22" t="s">
        <v>114</v>
      </c>
      <c r="G165" s="679">
        <v>380</v>
      </c>
      <c r="H165" s="44"/>
      <c r="I165" s="27">
        <f t="shared" si="77"/>
        <v>0</v>
      </c>
      <c r="J165" s="28">
        <f t="shared" si="78"/>
        <v>0</v>
      </c>
      <c r="L165" s="39"/>
      <c r="M165" s="931"/>
    </row>
    <row r="166" spans="1:13" x14ac:dyDescent="0.2">
      <c r="A166" s="22" t="s">
        <v>1493</v>
      </c>
      <c r="B166" s="22" t="s">
        <v>285</v>
      </c>
      <c r="C166" s="681" t="s">
        <v>1458</v>
      </c>
      <c r="D166" s="652"/>
      <c r="E166" s="660"/>
      <c r="F166" s="22" t="s">
        <v>1212</v>
      </c>
      <c r="G166" s="679">
        <v>17</v>
      </c>
      <c r="H166" s="44"/>
      <c r="I166" s="27">
        <f>TRUNC(H166*(1+$F$4),2)</f>
        <v>0</v>
      </c>
      <c r="J166" s="28">
        <f t="shared" si="78"/>
        <v>0</v>
      </c>
      <c r="L166" s="39"/>
      <c r="M166" s="931"/>
    </row>
    <row r="167" spans="1:13" x14ac:dyDescent="0.2">
      <c r="A167" s="22" t="s">
        <v>1494</v>
      </c>
      <c r="B167" s="22" t="s">
        <v>285</v>
      </c>
      <c r="C167" s="681" t="s">
        <v>1459</v>
      </c>
      <c r="D167" s="652"/>
      <c r="E167" s="660"/>
      <c r="F167" s="22" t="s">
        <v>1212</v>
      </c>
      <c r="G167" s="679">
        <v>26</v>
      </c>
      <c r="H167" s="44"/>
      <c r="I167" s="27">
        <f>TRUNC(H167*(1+$F$4),2)</f>
        <v>0</v>
      </c>
      <c r="J167" s="28">
        <f t="shared" si="78"/>
        <v>0</v>
      </c>
      <c r="L167" s="39"/>
      <c r="M167" s="931"/>
    </row>
    <row r="168" spans="1:13" x14ac:dyDescent="0.2">
      <c r="A168" s="22" t="s">
        <v>1495</v>
      </c>
      <c r="B168" s="22" t="s">
        <v>285</v>
      </c>
      <c r="C168" s="681" t="s">
        <v>1460</v>
      </c>
      <c r="D168" s="652"/>
      <c r="E168" s="660"/>
      <c r="F168" s="22" t="s">
        <v>1212</v>
      </c>
      <c r="G168" s="679">
        <v>7</v>
      </c>
      <c r="H168" s="44"/>
      <c r="I168" s="27">
        <f>TRUNC(H168*(1+$F$4),2)</f>
        <v>0</v>
      </c>
      <c r="J168" s="28">
        <f t="shared" si="78"/>
        <v>0</v>
      </c>
      <c r="L168" s="39"/>
      <c r="M168" s="931"/>
    </row>
    <row r="169" spans="1:13" x14ac:dyDescent="0.2">
      <c r="A169" s="22" t="s">
        <v>1496</v>
      </c>
      <c r="B169" s="22" t="s">
        <v>285</v>
      </c>
      <c r="C169" s="681" t="s">
        <v>1461</v>
      </c>
      <c r="D169" s="652"/>
      <c r="E169" s="660"/>
      <c r="F169" s="22" t="s">
        <v>114</v>
      </c>
      <c r="G169" s="679">
        <v>190</v>
      </c>
      <c r="H169" s="44"/>
      <c r="I169" s="27">
        <f>TRUNC(H169*(1+$F$4),2)</f>
        <v>0</v>
      </c>
      <c r="J169" s="28">
        <f t="shared" si="78"/>
        <v>0</v>
      </c>
      <c r="L169" s="39"/>
      <c r="M169" s="931"/>
    </row>
    <row r="170" spans="1:13" x14ac:dyDescent="0.2">
      <c r="A170" s="811"/>
      <c r="B170" s="811"/>
      <c r="C170" s="812" t="s">
        <v>1464</v>
      </c>
      <c r="D170" s="652"/>
      <c r="E170" s="660"/>
      <c r="F170" s="22"/>
      <c r="G170" s="679"/>
      <c r="H170" s="44"/>
      <c r="I170" s="27"/>
      <c r="J170" s="28"/>
      <c r="L170" s="39"/>
      <c r="M170" s="931"/>
    </row>
    <row r="171" spans="1:13" x14ac:dyDescent="0.2">
      <c r="A171" s="22" t="s">
        <v>1497</v>
      </c>
      <c r="B171" s="29">
        <v>5501706</v>
      </c>
      <c r="C171" s="661" t="s">
        <v>1255</v>
      </c>
      <c r="D171" s="652"/>
      <c r="E171" s="660"/>
      <c r="F171" s="22" t="s">
        <v>2</v>
      </c>
      <c r="G171" s="679">
        <v>30</v>
      </c>
      <c r="H171" s="26"/>
      <c r="I171" s="27">
        <f t="shared" si="77"/>
        <v>0</v>
      </c>
      <c r="J171" s="28">
        <f t="shared" si="78"/>
        <v>0</v>
      </c>
      <c r="L171" s="39"/>
      <c r="M171" s="931"/>
    </row>
    <row r="172" spans="1:13" ht="12.75" customHeight="1" x14ac:dyDescent="0.2">
      <c r="A172" s="22" t="s">
        <v>1498</v>
      </c>
      <c r="B172" s="29">
        <v>3108017</v>
      </c>
      <c r="C172" s="661" t="s">
        <v>1336</v>
      </c>
      <c r="D172" s="652"/>
      <c r="E172" s="660"/>
      <c r="F172" s="22" t="s">
        <v>1463</v>
      </c>
      <c r="G172" s="679">
        <v>26</v>
      </c>
      <c r="H172" s="26"/>
      <c r="I172" s="27">
        <f t="shared" si="77"/>
        <v>0</v>
      </c>
      <c r="J172" s="28">
        <f t="shared" si="78"/>
        <v>0</v>
      </c>
      <c r="L172" s="39"/>
      <c r="M172" s="931"/>
    </row>
    <row r="173" spans="1:13" x14ac:dyDescent="0.2">
      <c r="A173" s="22" t="s">
        <v>1499</v>
      </c>
      <c r="B173" s="29">
        <v>1106057</v>
      </c>
      <c r="C173" s="661" t="s">
        <v>4</v>
      </c>
      <c r="D173" s="652"/>
      <c r="E173" s="660"/>
      <c r="F173" s="22" t="s">
        <v>1462</v>
      </c>
      <c r="G173" s="679">
        <v>5</v>
      </c>
      <c r="H173" s="26"/>
      <c r="I173" s="27">
        <f t="shared" si="74"/>
        <v>0</v>
      </c>
      <c r="J173" s="28">
        <f t="shared" si="71"/>
        <v>0</v>
      </c>
      <c r="L173" s="39"/>
      <c r="M173" s="931"/>
    </row>
    <row r="174" spans="1:13" ht="15.75" customHeight="1" x14ac:dyDescent="0.2">
      <c r="A174" s="30"/>
      <c r="B174" s="30"/>
      <c r="C174" s="31" t="s">
        <v>1411</v>
      </c>
      <c r="D174" s="30"/>
      <c r="E174" s="32"/>
      <c r="F174" s="30"/>
      <c r="G174" s="33"/>
      <c r="H174" s="34"/>
      <c r="I174" s="35"/>
      <c r="J174" s="36">
        <f>SUM(J143:J173)</f>
        <v>0</v>
      </c>
      <c r="L174" s="39"/>
      <c r="M174" s="931"/>
    </row>
    <row r="175" spans="1:13" ht="15.75" customHeight="1" x14ac:dyDescent="0.2">
      <c r="A175" s="22"/>
      <c r="B175" s="678"/>
      <c r="C175" s="520"/>
      <c r="D175" s="652"/>
      <c r="E175" s="660"/>
      <c r="F175" s="22"/>
      <c r="G175" s="679"/>
      <c r="H175" s="680"/>
      <c r="I175" s="27"/>
      <c r="J175" s="28"/>
      <c r="L175" s="39"/>
      <c r="M175" s="931"/>
    </row>
    <row r="176" spans="1:13" ht="15.75" customHeight="1" x14ac:dyDescent="0.2">
      <c r="A176" s="40" t="s">
        <v>1507</v>
      </c>
      <c r="B176" s="29"/>
      <c r="C176" s="651" t="s">
        <v>1409</v>
      </c>
      <c r="D176" s="652"/>
      <c r="E176" s="660"/>
      <c r="F176" s="22"/>
      <c r="G176" s="25"/>
      <c r="H176" s="26"/>
      <c r="I176" s="27"/>
      <c r="J176" s="28"/>
      <c r="L176" s="39"/>
      <c r="M176" s="931"/>
    </row>
    <row r="177" spans="1:13" x14ac:dyDescent="0.2">
      <c r="A177" s="22" t="s">
        <v>1508</v>
      </c>
      <c r="B177" s="22">
        <v>100576</v>
      </c>
      <c r="C177" s="520" t="s">
        <v>1514</v>
      </c>
      <c r="D177" s="652"/>
      <c r="E177" s="660"/>
      <c r="F177" s="22" t="s">
        <v>105</v>
      </c>
      <c r="G177" s="679">
        <f>4235.24</f>
        <v>4235.24</v>
      </c>
      <c r="H177" s="44"/>
      <c r="I177" s="27">
        <f>TRUNC(H177*(1+$F$3),2)</f>
        <v>0</v>
      </c>
      <c r="J177" s="28">
        <f t="shared" ref="J177:J179" si="79">TRUNC(G177*I177,2)</f>
        <v>0</v>
      </c>
      <c r="L177" s="39"/>
      <c r="M177" s="931"/>
    </row>
    <row r="178" spans="1:13" ht="22.5" x14ac:dyDescent="0.2">
      <c r="A178" s="22" t="s">
        <v>1509</v>
      </c>
      <c r="B178" s="22">
        <v>96396</v>
      </c>
      <c r="C178" s="682" t="s">
        <v>1504</v>
      </c>
      <c r="D178" s="42"/>
      <c r="E178" s="660"/>
      <c r="F178" s="22" t="s">
        <v>2</v>
      </c>
      <c r="G178" s="679">
        <f>4235.24*0.15</f>
        <v>635.28599999999994</v>
      </c>
      <c r="H178" s="44"/>
      <c r="I178" s="27">
        <f t="shared" ref="I178:I179" si="80">TRUNC(H178*(1+$F$3),2)</f>
        <v>0</v>
      </c>
      <c r="J178" s="28">
        <f t="shared" si="79"/>
        <v>0</v>
      </c>
      <c r="L178" s="39"/>
      <c r="M178" s="931"/>
    </row>
    <row r="179" spans="1:13" ht="22.5" x14ac:dyDescent="0.2">
      <c r="A179" s="22" t="s">
        <v>1510</v>
      </c>
      <c r="B179" s="22">
        <v>100974</v>
      </c>
      <c r="C179" s="682" t="s">
        <v>1515</v>
      </c>
      <c r="D179" s="652"/>
      <c r="E179" s="660"/>
      <c r="F179" s="22" t="s">
        <v>2</v>
      </c>
      <c r="G179" s="679">
        <f>G178</f>
        <v>635.28599999999994</v>
      </c>
      <c r="H179" s="44"/>
      <c r="I179" s="27">
        <f t="shared" si="80"/>
        <v>0</v>
      </c>
      <c r="J179" s="28">
        <f t="shared" si="79"/>
        <v>0</v>
      </c>
      <c r="L179" s="39"/>
      <c r="M179" s="931"/>
    </row>
    <row r="180" spans="1:13" x14ac:dyDescent="0.2">
      <c r="A180" s="22" t="s">
        <v>1511</v>
      </c>
      <c r="B180" s="22">
        <v>95875</v>
      </c>
      <c r="C180" s="682" t="s">
        <v>1556</v>
      </c>
      <c r="D180" s="652"/>
      <c r="E180" s="660"/>
      <c r="F180" s="22" t="s">
        <v>1559</v>
      </c>
      <c r="G180" s="679">
        <f>1.5*G178</f>
        <v>952.92899999999986</v>
      </c>
      <c r="H180" s="44"/>
      <c r="I180" s="27">
        <f t="shared" ref="I180" si="81">TRUNC(H180*(1+$F$3),2)</f>
        <v>0</v>
      </c>
      <c r="J180" s="28">
        <f t="shared" ref="J180" si="82">TRUNC(G180*I180,2)</f>
        <v>0</v>
      </c>
      <c r="L180" s="39"/>
      <c r="M180" s="931"/>
    </row>
    <row r="181" spans="1:13" ht="22.5" x14ac:dyDescent="0.2">
      <c r="A181" s="22" t="s">
        <v>1512</v>
      </c>
      <c r="B181" s="22">
        <v>96400</v>
      </c>
      <c r="C181" s="682" t="s">
        <v>1505</v>
      </c>
      <c r="D181" s="652"/>
      <c r="E181" s="660"/>
      <c r="F181" s="22" t="s">
        <v>2</v>
      </c>
      <c r="G181" s="679">
        <f>4235.24*0.35</f>
        <v>1482.3339999999998</v>
      </c>
      <c r="H181" s="44"/>
      <c r="I181" s="27">
        <f t="shared" ref="I181:I184" si="83">TRUNC(H181*(1+$F$3),2)</f>
        <v>0</v>
      </c>
      <c r="J181" s="28">
        <f t="shared" ref="J181:J184" si="84">TRUNC(G181*I181,2)</f>
        <v>0</v>
      </c>
      <c r="L181" s="39"/>
      <c r="M181" s="931"/>
    </row>
    <row r="182" spans="1:13" ht="22.5" x14ac:dyDescent="0.2">
      <c r="A182" s="22" t="s">
        <v>1513</v>
      </c>
      <c r="B182" s="22">
        <v>100974</v>
      </c>
      <c r="C182" s="682" t="s">
        <v>1515</v>
      </c>
      <c r="D182" s="652"/>
      <c r="E182" s="660"/>
      <c r="F182" s="22" t="s">
        <v>2</v>
      </c>
      <c r="G182" s="679">
        <f>G181</f>
        <v>1482.3339999999998</v>
      </c>
      <c r="H182" s="44"/>
      <c r="I182" s="27">
        <f t="shared" si="83"/>
        <v>0</v>
      </c>
      <c r="J182" s="28">
        <f t="shared" si="84"/>
        <v>0</v>
      </c>
      <c r="L182" s="39"/>
      <c r="M182" s="931"/>
    </row>
    <row r="183" spans="1:13" x14ac:dyDescent="0.2">
      <c r="A183" s="22" t="s">
        <v>1557</v>
      </c>
      <c r="B183" s="22">
        <v>95875</v>
      </c>
      <c r="C183" s="682" t="s">
        <v>1556</v>
      </c>
      <c r="D183" s="652"/>
      <c r="E183" s="660"/>
      <c r="F183" s="22" t="s">
        <v>1559</v>
      </c>
      <c r="G183" s="679">
        <f>G182*27.2</f>
        <v>40319.484799999991</v>
      </c>
      <c r="H183" s="44"/>
      <c r="I183" s="27">
        <f t="shared" si="83"/>
        <v>0</v>
      </c>
      <c r="J183" s="28">
        <f t="shared" si="84"/>
        <v>0</v>
      </c>
      <c r="L183" s="39"/>
      <c r="M183" s="931"/>
    </row>
    <row r="184" spans="1:13" ht="45" x14ac:dyDescent="0.2">
      <c r="A184" s="22" t="s">
        <v>1558</v>
      </c>
      <c r="B184" s="22">
        <v>92407</v>
      </c>
      <c r="C184" s="682" t="s">
        <v>1506</v>
      </c>
      <c r="D184" s="652"/>
      <c r="E184" s="660"/>
      <c r="F184" s="22" t="s">
        <v>105</v>
      </c>
      <c r="G184" s="679">
        <v>4235.24</v>
      </c>
      <c r="H184" s="44"/>
      <c r="I184" s="27">
        <f t="shared" si="83"/>
        <v>0</v>
      </c>
      <c r="J184" s="28">
        <f t="shared" si="84"/>
        <v>0</v>
      </c>
      <c r="L184" s="39"/>
      <c r="M184" s="931"/>
    </row>
    <row r="185" spans="1:13" ht="15.75" customHeight="1" x14ac:dyDescent="0.2">
      <c r="A185" s="30"/>
      <c r="B185" s="30"/>
      <c r="C185" s="31" t="s">
        <v>964</v>
      </c>
      <c r="D185" s="30"/>
      <c r="E185" s="32"/>
      <c r="F185" s="30"/>
      <c r="G185" s="33"/>
      <c r="H185" s="34"/>
      <c r="I185" s="35"/>
      <c r="J185" s="36">
        <f>SUM(J177:J184)</f>
        <v>0</v>
      </c>
      <c r="K185" s="39"/>
      <c r="L185" s="39"/>
      <c r="M185" s="931"/>
    </row>
    <row r="186" spans="1:13" ht="15.75" customHeight="1" x14ac:dyDescent="0.2">
      <c r="A186" s="22"/>
      <c r="B186" s="678"/>
      <c r="C186" s="520"/>
      <c r="D186" s="652"/>
      <c r="E186" s="660"/>
      <c r="F186" s="22"/>
      <c r="G186" s="679"/>
      <c r="H186" s="680"/>
      <c r="I186" s="27"/>
      <c r="J186" s="28"/>
      <c r="K186" s="39"/>
      <c r="L186" s="39"/>
      <c r="M186" s="931"/>
    </row>
    <row r="187" spans="1:13" ht="15.75" customHeight="1" x14ac:dyDescent="0.2">
      <c r="A187" s="40" t="s">
        <v>1526</v>
      </c>
      <c r="B187" s="29"/>
      <c r="C187" s="651" t="s">
        <v>965</v>
      </c>
      <c r="D187" s="652"/>
      <c r="E187" s="660"/>
      <c r="F187" s="22"/>
      <c r="G187" s="25"/>
      <c r="H187" s="26"/>
      <c r="I187" s="27"/>
      <c r="J187" s="28"/>
      <c r="K187" s="39"/>
      <c r="L187" s="39"/>
      <c r="M187" s="931"/>
    </row>
    <row r="188" spans="1:13" ht="15.75" customHeight="1" x14ac:dyDescent="0.2">
      <c r="A188" s="22" t="s">
        <v>1527</v>
      </c>
      <c r="B188" s="678" t="s">
        <v>966</v>
      </c>
      <c r="C188" s="520" t="s">
        <v>967</v>
      </c>
      <c r="D188" s="652"/>
      <c r="E188" s="660"/>
      <c r="F188" s="22" t="s">
        <v>105</v>
      </c>
      <c r="G188" s="679">
        <f>24.54+65.21+139.33+31.35+156.36</f>
        <v>416.79</v>
      </c>
      <c r="H188" s="44"/>
      <c r="I188" s="27">
        <f t="shared" ref="I188:I195" si="85">TRUNC(H188*(1+$F$3),2)</f>
        <v>0</v>
      </c>
      <c r="J188" s="28">
        <f t="shared" ref="J188:J195" si="86">TRUNC(G188*I188,2)</f>
        <v>0</v>
      </c>
      <c r="K188" s="39"/>
      <c r="L188" s="39"/>
      <c r="M188" s="931"/>
    </row>
    <row r="189" spans="1:13" ht="15.75" customHeight="1" x14ac:dyDescent="0.2">
      <c r="A189" s="22" t="s">
        <v>1528</v>
      </c>
      <c r="B189" s="678" t="s">
        <v>968</v>
      </c>
      <c r="C189" s="520" t="s">
        <v>969</v>
      </c>
      <c r="D189" s="652"/>
      <c r="E189" s="660"/>
      <c r="F189" s="22" t="s">
        <v>105</v>
      </c>
      <c r="G189" s="679">
        <v>3.96</v>
      </c>
      <c r="H189" s="44"/>
      <c r="I189" s="27">
        <f t="shared" si="85"/>
        <v>0</v>
      </c>
      <c r="J189" s="28">
        <f t="shared" si="86"/>
        <v>0</v>
      </c>
      <c r="K189" s="39"/>
      <c r="L189" s="39"/>
      <c r="M189" s="931"/>
    </row>
    <row r="190" spans="1:13" ht="22.5" x14ac:dyDescent="0.2">
      <c r="A190" s="22" t="s">
        <v>1529</v>
      </c>
      <c r="B190" s="678">
        <v>5216111</v>
      </c>
      <c r="C190" s="682" t="s">
        <v>1029</v>
      </c>
      <c r="D190" s="652"/>
      <c r="E190" s="660"/>
      <c r="F190" s="22" t="s">
        <v>136</v>
      </c>
      <c r="G190" s="679">
        <v>10</v>
      </c>
      <c r="H190" s="44"/>
      <c r="I190" s="27">
        <f t="shared" si="85"/>
        <v>0</v>
      </c>
      <c r="J190" s="28">
        <f t="shared" si="86"/>
        <v>0</v>
      </c>
      <c r="K190" s="39"/>
      <c r="L190" s="39"/>
      <c r="M190" s="931"/>
    </row>
    <row r="191" spans="1:13" ht="22.5" x14ac:dyDescent="0.2">
      <c r="A191" s="22" t="s">
        <v>1530</v>
      </c>
      <c r="B191" s="678">
        <v>5213360</v>
      </c>
      <c r="C191" s="682" t="s">
        <v>1417</v>
      </c>
      <c r="D191" s="652"/>
      <c r="E191" s="660"/>
      <c r="F191" s="22" t="s">
        <v>136</v>
      </c>
      <c r="G191" s="679">
        <f>164+349</f>
        <v>513</v>
      </c>
      <c r="H191" s="44"/>
      <c r="I191" s="27">
        <f t="shared" ref="I191" si="87">TRUNC(H191*(1+$F$3),2)</f>
        <v>0</v>
      </c>
      <c r="J191" s="28">
        <f t="shared" ref="J191" si="88">TRUNC(G191*I191,2)</f>
        <v>0</v>
      </c>
      <c r="K191" s="39"/>
      <c r="L191" s="39"/>
      <c r="M191" s="931"/>
    </row>
    <row r="192" spans="1:13" ht="15.75" customHeight="1" x14ac:dyDescent="0.2">
      <c r="A192" s="22" t="s">
        <v>1531</v>
      </c>
      <c r="B192" s="678">
        <v>3713604</v>
      </c>
      <c r="C192" s="682" t="s">
        <v>1364</v>
      </c>
      <c r="D192" s="652"/>
      <c r="E192" s="660"/>
      <c r="F192" s="22" t="s">
        <v>114</v>
      </c>
      <c r="G192" s="679">
        <f>33.5+35.5+10+15</f>
        <v>94</v>
      </c>
      <c r="H192" s="680"/>
      <c r="I192" s="27">
        <f t="shared" si="85"/>
        <v>0</v>
      </c>
      <c r="J192" s="28">
        <f t="shared" si="86"/>
        <v>0</v>
      </c>
      <c r="K192" s="39"/>
      <c r="L192" s="39"/>
      <c r="M192" s="931"/>
    </row>
    <row r="193" spans="1:13" ht="15.75" customHeight="1" x14ac:dyDescent="0.2">
      <c r="A193" s="22" t="s">
        <v>1532</v>
      </c>
      <c r="B193" s="678">
        <v>3713605</v>
      </c>
      <c r="C193" s="682" t="s">
        <v>1124</v>
      </c>
      <c r="D193" s="652"/>
      <c r="E193" s="660"/>
      <c r="F193" s="22" t="s">
        <v>114</v>
      </c>
      <c r="G193" s="679">
        <v>64</v>
      </c>
      <c r="H193" s="680"/>
      <c r="I193" s="27">
        <f t="shared" si="85"/>
        <v>0</v>
      </c>
      <c r="J193" s="28">
        <f t="shared" si="86"/>
        <v>0</v>
      </c>
      <c r="K193" s="39"/>
      <c r="L193" s="39"/>
      <c r="M193" s="931"/>
    </row>
    <row r="194" spans="1:13" ht="15.75" customHeight="1" x14ac:dyDescent="0.2">
      <c r="A194" s="22" t="s">
        <v>1533</v>
      </c>
      <c r="B194" s="678">
        <v>3713873</v>
      </c>
      <c r="C194" s="682" t="s">
        <v>1369</v>
      </c>
      <c r="D194" s="652"/>
      <c r="E194" s="660"/>
      <c r="F194" s="22" t="s">
        <v>136</v>
      </c>
      <c r="G194" s="679">
        <v>4</v>
      </c>
      <c r="H194" s="680"/>
      <c r="I194" s="27">
        <f t="shared" si="85"/>
        <v>0</v>
      </c>
      <c r="J194" s="28">
        <f t="shared" si="86"/>
        <v>0</v>
      </c>
      <c r="K194" s="39"/>
      <c r="L194" s="39"/>
      <c r="M194" s="931"/>
    </row>
    <row r="195" spans="1:13" ht="22.5" x14ac:dyDescent="0.2">
      <c r="A195" s="22" t="s">
        <v>1534</v>
      </c>
      <c r="B195" s="678">
        <v>3713690</v>
      </c>
      <c r="C195" s="682" t="s">
        <v>1125</v>
      </c>
      <c r="D195" s="652"/>
      <c r="E195" s="660"/>
      <c r="F195" s="22" t="s">
        <v>136</v>
      </c>
      <c r="G195" s="679">
        <v>4</v>
      </c>
      <c r="H195" s="680"/>
      <c r="I195" s="27">
        <f t="shared" si="85"/>
        <v>0</v>
      </c>
      <c r="J195" s="28">
        <f t="shared" si="86"/>
        <v>0</v>
      </c>
      <c r="K195" s="39"/>
      <c r="L195" s="39"/>
      <c r="M195" s="931"/>
    </row>
    <row r="196" spans="1:13" ht="15.75" customHeight="1" x14ac:dyDescent="0.2">
      <c r="A196" s="30"/>
      <c r="B196" s="30"/>
      <c r="C196" s="31" t="s">
        <v>970</v>
      </c>
      <c r="D196" s="30"/>
      <c r="E196" s="32"/>
      <c r="F196" s="30"/>
      <c r="G196" s="33"/>
      <c r="H196" s="34"/>
      <c r="I196" s="35"/>
      <c r="J196" s="36">
        <f>SUM(J188:J195)</f>
        <v>0</v>
      </c>
      <c r="K196" s="39"/>
      <c r="L196" s="39"/>
      <c r="M196" s="931"/>
    </row>
    <row r="197" spans="1:13" ht="15.75" customHeight="1" x14ac:dyDescent="0.2">
      <c r="A197" s="22"/>
      <c r="B197" s="51"/>
      <c r="C197" s="520"/>
      <c r="D197" s="42"/>
      <c r="E197" s="653"/>
      <c r="F197" s="49"/>
      <c r="G197" s="52"/>
      <c r="H197" s="50"/>
      <c r="I197" s="27"/>
      <c r="J197" s="28"/>
      <c r="K197" s="39"/>
      <c r="L197" s="39"/>
      <c r="M197" s="931"/>
    </row>
    <row r="198" spans="1:13" ht="15.75" customHeight="1" x14ac:dyDescent="0.2">
      <c r="A198" s="30"/>
      <c r="B198" s="30"/>
      <c r="C198" s="31" t="s">
        <v>1572</v>
      </c>
      <c r="D198" s="30"/>
      <c r="E198" s="32"/>
      <c r="F198" s="30"/>
      <c r="G198" s="33"/>
      <c r="H198" s="34"/>
      <c r="I198" s="35"/>
      <c r="J198" s="36">
        <f>J196+J123+J105+J58+J46+J185+J140+J115+J174</f>
        <v>0</v>
      </c>
      <c r="K198" s="39"/>
      <c r="L198" s="39"/>
      <c r="M198" s="931"/>
    </row>
    <row r="199" spans="1:13" ht="15.75" customHeight="1" x14ac:dyDescent="0.2">
      <c r="A199" s="22"/>
      <c r="B199" s="51"/>
      <c r="C199" s="520"/>
      <c r="D199" s="652"/>
      <c r="E199" s="644"/>
      <c r="F199" s="55"/>
      <c r="G199" s="52"/>
      <c r="H199" s="50"/>
      <c r="I199" s="27"/>
      <c r="J199" s="28"/>
      <c r="K199" s="39"/>
      <c r="L199" s="39"/>
      <c r="M199" s="931"/>
    </row>
    <row r="200" spans="1:13" ht="15.75" customHeight="1" x14ac:dyDescent="0.2">
      <c r="A200" s="40">
        <v>3</v>
      </c>
      <c r="B200" s="22"/>
      <c r="C200" s="53" t="s">
        <v>104</v>
      </c>
      <c r="D200" s="22"/>
      <c r="E200" s="54"/>
      <c r="F200" s="55"/>
      <c r="G200" s="56"/>
      <c r="H200" s="57"/>
      <c r="I200" s="27"/>
      <c r="J200" s="48"/>
      <c r="K200" s="39"/>
      <c r="L200" s="39"/>
      <c r="M200" s="931"/>
    </row>
    <row r="201" spans="1:13" ht="15.75" customHeight="1" x14ac:dyDescent="0.2">
      <c r="A201" s="40" t="s">
        <v>306</v>
      </c>
      <c r="B201" s="40"/>
      <c r="C201" s="41" t="s">
        <v>309</v>
      </c>
      <c r="D201" s="22"/>
      <c r="E201" s="54"/>
      <c r="F201" s="55"/>
      <c r="G201" s="56"/>
      <c r="H201" s="57"/>
      <c r="I201" s="27"/>
      <c r="J201" s="28"/>
      <c r="K201" s="39"/>
      <c r="L201" s="39"/>
      <c r="M201" s="931"/>
    </row>
    <row r="202" spans="1:13" ht="15.75" customHeight="1" x14ac:dyDescent="0.2">
      <c r="A202" s="40" t="s">
        <v>307</v>
      </c>
      <c r="B202" s="40"/>
      <c r="C202" s="41" t="s">
        <v>310</v>
      </c>
      <c r="D202" s="22"/>
      <c r="E202" s="54"/>
      <c r="F202" s="55"/>
      <c r="G202" s="56"/>
      <c r="H202" s="57"/>
      <c r="I202" s="27"/>
      <c r="J202" s="28"/>
      <c r="K202" s="39"/>
      <c r="L202" s="39"/>
      <c r="M202" s="931"/>
    </row>
    <row r="203" spans="1:13" ht="15.75" customHeight="1" x14ac:dyDescent="0.2">
      <c r="A203" s="22" t="s">
        <v>935</v>
      </c>
      <c r="B203" s="49" t="s">
        <v>311</v>
      </c>
      <c r="C203" s="58" t="s">
        <v>312</v>
      </c>
      <c r="D203" s="59"/>
      <c r="E203" s="60"/>
      <c r="F203" s="55" t="s">
        <v>313</v>
      </c>
      <c r="G203" s="56">
        <f>'Adm Local'!E12</f>
        <v>9</v>
      </c>
      <c r="H203" s="57"/>
      <c r="I203" s="27">
        <f t="shared" ref="I203:I204" si="89">TRUNC(H203*(1+$F$3),2)</f>
        <v>0</v>
      </c>
      <c r="J203" s="28">
        <f t="shared" ref="J203:J205" si="90">TRUNC(G203*I203,2)</f>
        <v>0</v>
      </c>
      <c r="K203" s="39"/>
      <c r="L203" s="39"/>
      <c r="M203" s="931"/>
    </row>
    <row r="204" spans="1:13" ht="15.75" customHeight="1" x14ac:dyDescent="0.2">
      <c r="A204" s="22" t="s">
        <v>936</v>
      </c>
      <c r="B204" s="49" t="s">
        <v>314</v>
      </c>
      <c r="C204" s="61" t="s">
        <v>315</v>
      </c>
      <c r="D204" s="59"/>
      <c r="E204" s="60"/>
      <c r="F204" s="55" t="s">
        <v>313</v>
      </c>
      <c r="G204" s="56">
        <f>'Adm Local'!E13</f>
        <v>1</v>
      </c>
      <c r="H204" s="57"/>
      <c r="I204" s="27">
        <f t="shared" si="89"/>
        <v>0</v>
      </c>
      <c r="J204" s="28">
        <f t="shared" si="90"/>
        <v>0</v>
      </c>
      <c r="K204" s="39"/>
      <c r="L204" s="39"/>
      <c r="M204" s="931"/>
    </row>
    <row r="205" spans="1:13" ht="15.75" customHeight="1" x14ac:dyDescent="0.2">
      <c r="A205" s="22" t="s">
        <v>937</v>
      </c>
      <c r="B205" s="62" t="s">
        <v>316</v>
      </c>
      <c r="C205" s="58" t="s">
        <v>317</v>
      </c>
      <c r="D205" s="22"/>
      <c r="E205" s="54"/>
      <c r="F205" s="55" t="s">
        <v>313</v>
      </c>
      <c r="G205" s="56">
        <f>'Adm Local'!E16</f>
        <v>9</v>
      </c>
      <c r="H205" s="57"/>
      <c r="I205" s="27">
        <f>TRUNC(H205*(1+$F$4),2)</f>
        <v>0</v>
      </c>
      <c r="J205" s="28">
        <f t="shared" si="90"/>
        <v>0</v>
      </c>
      <c r="K205" s="39"/>
      <c r="L205" s="39"/>
      <c r="M205" s="931"/>
    </row>
    <row r="206" spans="1:13" ht="15.75" customHeight="1" x14ac:dyDescent="0.2">
      <c r="A206" s="22" t="s">
        <v>938</v>
      </c>
      <c r="B206" s="62" t="s">
        <v>285</v>
      </c>
      <c r="C206" s="58" t="s">
        <v>850</v>
      </c>
      <c r="D206" s="22"/>
      <c r="E206" s="54"/>
      <c r="F206" s="55" t="s">
        <v>313</v>
      </c>
      <c r="G206" s="56">
        <f>'Adm Local'!E17</f>
        <v>9</v>
      </c>
      <c r="H206" s="57"/>
      <c r="I206" s="27">
        <f>TRUNC(H206*(1+$F$4),2)</f>
        <v>0</v>
      </c>
      <c r="J206" s="28">
        <f t="shared" ref="J206" si="91">TRUNC(G206*I206,2)</f>
        <v>0</v>
      </c>
      <c r="K206" s="39"/>
      <c r="L206" s="39"/>
      <c r="M206" s="931"/>
    </row>
    <row r="207" spans="1:13" ht="15.75" customHeight="1" x14ac:dyDescent="0.2">
      <c r="A207" s="22"/>
      <c r="B207" s="22"/>
      <c r="C207" s="46" t="s">
        <v>318</v>
      </c>
      <c r="D207" s="22"/>
      <c r="E207" s="24"/>
      <c r="F207" s="22"/>
      <c r="G207" s="25"/>
      <c r="H207" s="26"/>
      <c r="I207" s="47"/>
      <c r="J207" s="48">
        <f>SUM(J203:J206)</f>
        <v>0</v>
      </c>
      <c r="K207" s="39"/>
      <c r="L207" s="39"/>
      <c r="M207" s="931"/>
    </row>
    <row r="208" spans="1:13" ht="15.75" customHeight="1" x14ac:dyDescent="0.2">
      <c r="A208" s="40" t="s">
        <v>940</v>
      </c>
      <c r="B208" s="40"/>
      <c r="C208" s="41" t="s">
        <v>319</v>
      </c>
      <c r="D208" s="22"/>
      <c r="E208" s="54"/>
      <c r="F208" s="55"/>
      <c r="G208" s="56"/>
      <c r="H208" s="57"/>
      <c r="I208" s="27"/>
      <c r="J208" s="28"/>
      <c r="K208" s="39"/>
      <c r="L208" s="39"/>
      <c r="M208" s="931"/>
    </row>
    <row r="209" spans="1:13" ht="15.75" customHeight="1" x14ac:dyDescent="0.2">
      <c r="A209" s="22" t="s">
        <v>1129</v>
      </c>
      <c r="B209" s="49" t="s">
        <v>320</v>
      </c>
      <c r="C209" s="61" t="s">
        <v>321</v>
      </c>
      <c r="D209" s="22"/>
      <c r="E209" s="54"/>
      <c r="F209" s="55" t="s">
        <v>313</v>
      </c>
      <c r="G209" s="56">
        <f>'Adm Local'!E22</f>
        <v>10</v>
      </c>
      <c r="H209" s="57"/>
      <c r="I209" s="27">
        <f t="shared" ref="I209:I210" si="92">TRUNC(H209*(1+$F$3),2)</f>
        <v>0</v>
      </c>
      <c r="J209" s="28">
        <f t="shared" ref="J209:J210" si="93">TRUNC(G209*I209,2)</f>
        <v>0</v>
      </c>
      <c r="K209" s="39"/>
      <c r="L209" s="39"/>
      <c r="M209" s="931"/>
    </row>
    <row r="210" spans="1:13" ht="15.75" customHeight="1" x14ac:dyDescent="0.2">
      <c r="A210" s="22" t="s">
        <v>1130</v>
      </c>
      <c r="B210" s="63" t="s">
        <v>322</v>
      </c>
      <c r="C210" s="61" t="s">
        <v>323</v>
      </c>
      <c r="D210" s="22"/>
      <c r="E210" s="54"/>
      <c r="F210" s="55" t="s">
        <v>313</v>
      </c>
      <c r="G210" s="56">
        <f>'Adm Local'!E23</f>
        <v>5</v>
      </c>
      <c r="H210" s="57"/>
      <c r="I210" s="27">
        <f t="shared" si="92"/>
        <v>0</v>
      </c>
      <c r="J210" s="28">
        <f t="shared" si="93"/>
        <v>0</v>
      </c>
      <c r="K210" s="39"/>
      <c r="L210" s="39"/>
      <c r="M210" s="931"/>
    </row>
    <row r="211" spans="1:13" ht="15.75" customHeight="1" x14ac:dyDescent="0.2">
      <c r="A211" s="22"/>
      <c r="B211" s="64"/>
      <c r="C211" s="46" t="s">
        <v>326</v>
      </c>
      <c r="D211" s="22"/>
      <c r="E211" s="54"/>
      <c r="F211" s="55"/>
      <c r="G211" s="56"/>
      <c r="H211" s="26"/>
      <c r="I211" s="47"/>
      <c r="J211" s="48">
        <f>SUM(J209:J210)</f>
        <v>0</v>
      </c>
      <c r="K211" s="39"/>
      <c r="L211" s="39"/>
      <c r="M211" s="931"/>
    </row>
    <row r="212" spans="1:13" ht="15.75" customHeight="1" x14ac:dyDescent="0.2">
      <c r="A212" s="30"/>
      <c r="B212" s="30"/>
      <c r="C212" s="31" t="s">
        <v>327</v>
      </c>
      <c r="D212" s="30"/>
      <c r="E212" s="32"/>
      <c r="F212" s="30"/>
      <c r="G212" s="33"/>
      <c r="H212" s="34"/>
      <c r="I212" s="35"/>
      <c r="J212" s="36">
        <f>J207+J211</f>
        <v>0</v>
      </c>
      <c r="K212" s="39"/>
      <c r="L212" s="39"/>
      <c r="M212" s="931"/>
    </row>
    <row r="213" spans="1:13" ht="15.75" customHeight="1" x14ac:dyDescent="0.2">
      <c r="A213" s="22"/>
      <c r="B213" s="22"/>
      <c r="C213" s="46"/>
      <c r="D213" s="22"/>
      <c r="E213" s="54"/>
      <c r="F213" s="55"/>
      <c r="G213" s="25"/>
      <c r="H213" s="26"/>
      <c r="I213" s="47"/>
      <c r="J213" s="48"/>
      <c r="K213" s="39"/>
      <c r="L213" s="39"/>
      <c r="M213" s="931"/>
    </row>
    <row r="214" spans="1:13" ht="15.75" customHeight="1" x14ac:dyDescent="0.2">
      <c r="A214" s="40" t="s">
        <v>939</v>
      </c>
      <c r="B214" s="22"/>
      <c r="C214" s="41" t="s">
        <v>328</v>
      </c>
      <c r="D214" s="22"/>
      <c r="E214" s="54"/>
      <c r="F214" s="55"/>
      <c r="G214" s="56"/>
      <c r="H214" s="57"/>
      <c r="I214" s="27"/>
      <c r="J214" s="28"/>
      <c r="K214" s="39"/>
      <c r="L214" s="39"/>
      <c r="M214" s="931"/>
    </row>
    <row r="215" spans="1:13" x14ac:dyDescent="0.2">
      <c r="A215" s="40" t="s">
        <v>940</v>
      </c>
      <c r="B215" s="40"/>
      <c r="C215" s="65" t="s">
        <v>329</v>
      </c>
      <c r="D215" s="22"/>
      <c r="E215" s="54"/>
      <c r="F215" s="55"/>
      <c r="G215" s="56"/>
      <c r="H215" s="57"/>
      <c r="I215" s="27"/>
      <c r="J215" s="28"/>
      <c r="K215" s="39"/>
      <c r="L215" s="39"/>
      <c r="M215" s="931"/>
    </row>
    <row r="216" spans="1:13" x14ac:dyDescent="0.2">
      <c r="A216" s="22" t="s">
        <v>941</v>
      </c>
      <c r="B216" s="49" t="s">
        <v>330</v>
      </c>
      <c r="C216" s="58" t="s">
        <v>331</v>
      </c>
      <c r="D216" s="22"/>
      <c r="E216" s="54"/>
      <c r="F216" s="55" t="s">
        <v>313</v>
      </c>
      <c r="G216" s="56">
        <f>'Adm Local'!E28</f>
        <v>10</v>
      </c>
      <c r="H216" s="57"/>
      <c r="I216" s="27">
        <f t="shared" ref="I216:I217" si="94">TRUNC(H216*(1+$F$3),2)</f>
        <v>0</v>
      </c>
      <c r="J216" s="28">
        <f t="shared" ref="J216:J218" si="95">TRUNC(G216*I216,2)</f>
        <v>0</v>
      </c>
      <c r="K216" s="39"/>
      <c r="L216" s="39"/>
      <c r="M216" s="931"/>
    </row>
    <row r="217" spans="1:13" ht="15.75" customHeight="1" x14ac:dyDescent="0.2">
      <c r="A217" s="22" t="s">
        <v>942</v>
      </c>
      <c r="B217" s="64" t="s">
        <v>333</v>
      </c>
      <c r="C217" s="58" t="s">
        <v>334</v>
      </c>
      <c r="D217" s="22"/>
      <c r="E217" s="54"/>
      <c r="F217" s="55" t="s">
        <v>313</v>
      </c>
      <c r="G217" s="56">
        <f>'Adm Local'!E29</f>
        <v>10</v>
      </c>
      <c r="H217" s="57"/>
      <c r="I217" s="27">
        <f t="shared" si="94"/>
        <v>0</v>
      </c>
      <c r="J217" s="28">
        <f t="shared" si="95"/>
        <v>0</v>
      </c>
      <c r="K217" s="39"/>
      <c r="L217" s="39"/>
      <c r="M217" s="931"/>
    </row>
    <row r="218" spans="1:13" ht="15.75" customHeight="1" x14ac:dyDescent="0.2">
      <c r="A218" s="22" t="s">
        <v>943</v>
      </c>
      <c r="B218" s="62" t="s">
        <v>316</v>
      </c>
      <c r="C218" s="58" t="s">
        <v>317</v>
      </c>
      <c r="D218" s="22"/>
      <c r="E218" s="54"/>
      <c r="F218" s="55" t="s">
        <v>313</v>
      </c>
      <c r="G218" s="56">
        <f>'Adm Local'!E32</f>
        <v>10</v>
      </c>
      <c r="H218" s="57"/>
      <c r="I218" s="27">
        <f>TRUNC(H218*(1+$F$4),2)</f>
        <v>0</v>
      </c>
      <c r="J218" s="28">
        <f t="shared" si="95"/>
        <v>0</v>
      </c>
      <c r="K218" s="39"/>
      <c r="L218" s="39"/>
      <c r="M218" s="931"/>
    </row>
    <row r="219" spans="1:13" ht="15.75" customHeight="1" x14ac:dyDescent="0.2">
      <c r="A219" s="22"/>
      <c r="B219" s="22"/>
      <c r="C219" s="46" t="s">
        <v>335</v>
      </c>
      <c r="D219" s="22"/>
      <c r="E219" s="24"/>
      <c r="F219" s="22"/>
      <c r="G219" s="25"/>
      <c r="H219" s="26"/>
      <c r="I219" s="47"/>
      <c r="J219" s="48">
        <f>SUM(J216:J218)</f>
        <v>0</v>
      </c>
      <c r="K219" s="39"/>
      <c r="L219" s="39"/>
      <c r="M219" s="931"/>
    </row>
    <row r="220" spans="1:13" ht="15.75" customHeight="1" x14ac:dyDescent="0.2">
      <c r="A220" s="40" t="s">
        <v>1145</v>
      </c>
      <c r="B220" s="40"/>
      <c r="C220" s="65" t="s">
        <v>336</v>
      </c>
      <c r="D220" s="22"/>
      <c r="E220" s="54"/>
      <c r="F220" s="55"/>
      <c r="G220" s="56"/>
      <c r="H220" s="57"/>
      <c r="I220" s="27"/>
      <c r="J220" s="28"/>
      <c r="K220" s="39"/>
      <c r="L220" s="39"/>
      <c r="M220" s="931"/>
    </row>
    <row r="221" spans="1:13" ht="15.75" customHeight="1" x14ac:dyDescent="0.2">
      <c r="A221" s="22" t="s">
        <v>1146</v>
      </c>
      <c r="B221" s="49" t="s">
        <v>337</v>
      </c>
      <c r="C221" s="58" t="s">
        <v>338</v>
      </c>
      <c r="D221" s="22"/>
      <c r="E221" s="54"/>
      <c r="F221" s="55" t="s">
        <v>313</v>
      </c>
      <c r="G221" s="56">
        <f>'Adm Local'!E36</f>
        <v>3</v>
      </c>
      <c r="H221" s="57"/>
      <c r="I221" s="27">
        <f t="shared" ref="I221:I222" si="96">TRUNC(H221*(1+$F$3),2)</f>
        <v>0</v>
      </c>
      <c r="J221" s="28">
        <f t="shared" ref="J221:J223" si="97">TRUNC(G221*I221,2)</f>
        <v>0</v>
      </c>
      <c r="K221" s="39"/>
      <c r="L221" s="39"/>
      <c r="M221" s="931"/>
    </row>
    <row r="222" spans="1:13" ht="15.75" customHeight="1" x14ac:dyDescent="0.2">
      <c r="A222" s="22" t="s">
        <v>1147</v>
      </c>
      <c r="B222" s="49" t="s">
        <v>339</v>
      </c>
      <c r="C222" s="58" t="s">
        <v>340</v>
      </c>
      <c r="D222" s="22"/>
      <c r="E222" s="54"/>
      <c r="F222" s="55" t="s">
        <v>313</v>
      </c>
      <c r="G222" s="56">
        <f>'Adm Local'!E37</f>
        <v>1.5</v>
      </c>
      <c r="H222" s="57"/>
      <c r="I222" s="27">
        <f t="shared" si="96"/>
        <v>0</v>
      </c>
      <c r="J222" s="28">
        <f t="shared" si="97"/>
        <v>0</v>
      </c>
      <c r="K222" s="39"/>
      <c r="L222" s="39"/>
      <c r="M222" s="931"/>
    </row>
    <row r="223" spans="1:13" ht="15.75" customHeight="1" x14ac:dyDescent="0.2">
      <c r="A223" s="22" t="s">
        <v>1148</v>
      </c>
      <c r="B223" s="62" t="s">
        <v>341</v>
      </c>
      <c r="C223" s="61" t="s">
        <v>342</v>
      </c>
      <c r="D223" s="22"/>
      <c r="E223" s="54"/>
      <c r="F223" s="55" t="s">
        <v>313</v>
      </c>
      <c r="G223" s="56">
        <f>'Adm Local'!E40</f>
        <v>3</v>
      </c>
      <c r="H223" s="57"/>
      <c r="I223" s="27">
        <f>TRUNC(H223*(1+$F$4),2)</f>
        <v>0</v>
      </c>
      <c r="J223" s="28">
        <f t="shared" si="97"/>
        <v>0</v>
      </c>
      <c r="K223" s="39"/>
      <c r="L223" s="39"/>
      <c r="M223" s="931"/>
    </row>
    <row r="224" spans="1:13" ht="15.75" customHeight="1" x14ac:dyDescent="0.2">
      <c r="A224" s="22"/>
      <c r="B224" s="22"/>
      <c r="C224" s="46" t="s">
        <v>343</v>
      </c>
      <c r="D224" s="22"/>
      <c r="E224" s="24"/>
      <c r="F224" s="22"/>
      <c r="G224" s="25"/>
      <c r="H224" s="26"/>
      <c r="I224" s="47"/>
      <c r="J224" s="48">
        <f>SUM(J221:J223)</f>
        <v>0</v>
      </c>
      <c r="K224" s="39"/>
      <c r="L224" s="39"/>
      <c r="M224" s="931"/>
    </row>
    <row r="225" spans="1:13" ht="15.75" customHeight="1" x14ac:dyDescent="0.2">
      <c r="A225" s="40" t="s">
        <v>1149</v>
      </c>
      <c r="B225" s="40"/>
      <c r="C225" s="65" t="s">
        <v>344</v>
      </c>
      <c r="D225" s="22"/>
      <c r="E225" s="54"/>
      <c r="F225" s="55"/>
      <c r="G225" s="56"/>
      <c r="H225" s="57"/>
      <c r="I225" s="27"/>
      <c r="J225" s="28"/>
      <c r="K225" s="39"/>
      <c r="L225" s="39"/>
      <c r="M225" s="931"/>
    </row>
    <row r="226" spans="1:13" ht="15.75" customHeight="1" x14ac:dyDescent="0.2">
      <c r="A226" s="22" t="s">
        <v>1150</v>
      </c>
      <c r="B226" s="49" t="s">
        <v>345</v>
      </c>
      <c r="C226" s="58" t="s">
        <v>346</v>
      </c>
      <c r="D226" s="22"/>
      <c r="E226" s="54"/>
      <c r="F226" s="55" t="s">
        <v>313</v>
      </c>
      <c r="G226" s="56">
        <f>'Adm Local'!E44</f>
        <v>4</v>
      </c>
      <c r="H226" s="57"/>
      <c r="I226" s="27">
        <f t="shared" ref="I226" si="98">TRUNC(H226*(1+$F$3),2)</f>
        <v>0</v>
      </c>
      <c r="J226" s="28">
        <f t="shared" ref="J226" si="99">TRUNC(G226*I226,2)</f>
        <v>0</v>
      </c>
      <c r="K226" s="39"/>
      <c r="L226" s="39"/>
      <c r="M226" s="931"/>
    </row>
    <row r="227" spans="1:13" ht="15.75" customHeight="1" x14ac:dyDescent="0.2">
      <c r="A227" s="22"/>
      <c r="B227" s="22"/>
      <c r="C227" s="46" t="s">
        <v>347</v>
      </c>
      <c r="D227" s="22"/>
      <c r="E227" s="24"/>
      <c r="F227" s="22"/>
      <c r="G227" s="25"/>
      <c r="H227" s="26"/>
      <c r="I227" s="47"/>
      <c r="J227" s="48">
        <f>SUM(J226)</f>
        <v>0</v>
      </c>
      <c r="K227" s="39"/>
      <c r="L227" s="39"/>
      <c r="M227" s="931"/>
    </row>
    <row r="228" spans="1:13" ht="15.75" customHeight="1" x14ac:dyDescent="0.2">
      <c r="A228" s="30"/>
      <c r="B228" s="30"/>
      <c r="C228" s="31" t="s">
        <v>348</v>
      </c>
      <c r="D228" s="30"/>
      <c r="E228" s="32"/>
      <c r="F228" s="30"/>
      <c r="G228" s="33"/>
      <c r="H228" s="34"/>
      <c r="I228" s="35"/>
      <c r="J228" s="36">
        <f>J219+J224+J227</f>
        <v>0</v>
      </c>
      <c r="K228" s="39"/>
      <c r="L228" s="39"/>
      <c r="M228" s="931"/>
    </row>
    <row r="229" spans="1:13" ht="15.75" customHeight="1" x14ac:dyDescent="0.2">
      <c r="A229" s="22"/>
      <c r="B229" s="22"/>
      <c r="C229" s="46"/>
      <c r="D229" s="22"/>
      <c r="E229" s="54"/>
      <c r="F229" s="55"/>
      <c r="G229" s="25"/>
      <c r="H229" s="26"/>
      <c r="I229" s="47"/>
      <c r="J229" s="48"/>
      <c r="K229" s="39"/>
      <c r="L229" s="39"/>
      <c r="M229" s="931"/>
    </row>
    <row r="230" spans="1:13" ht="15.75" customHeight="1" x14ac:dyDescent="0.2">
      <c r="A230" s="40" t="s">
        <v>944</v>
      </c>
      <c r="B230" s="22"/>
      <c r="C230" s="65" t="s">
        <v>349</v>
      </c>
      <c r="D230" s="22"/>
      <c r="E230" s="54"/>
      <c r="F230" s="55"/>
      <c r="G230" s="56"/>
      <c r="H230" s="57"/>
      <c r="I230" s="27"/>
      <c r="J230" s="28"/>
      <c r="K230" s="39"/>
      <c r="L230" s="39"/>
      <c r="M230" s="931"/>
    </row>
    <row r="231" spans="1:13" ht="15.75" customHeight="1" x14ac:dyDescent="0.2">
      <c r="A231" s="40" t="s">
        <v>945</v>
      </c>
      <c r="B231" s="40"/>
      <c r="C231" s="66" t="s">
        <v>350</v>
      </c>
      <c r="D231" s="22"/>
      <c r="E231" s="54"/>
      <c r="F231" s="55"/>
      <c r="G231" s="56"/>
      <c r="H231" s="57"/>
      <c r="I231" s="27"/>
      <c r="J231" s="28"/>
      <c r="K231" s="39"/>
      <c r="L231" s="39"/>
      <c r="M231" s="931"/>
    </row>
    <row r="232" spans="1:13" ht="15.75" customHeight="1" x14ac:dyDescent="0.2">
      <c r="A232" s="40"/>
      <c r="B232" s="40"/>
      <c r="C232" s="66"/>
      <c r="D232" s="22"/>
      <c r="E232" s="54"/>
      <c r="F232" s="55"/>
      <c r="G232" s="56"/>
      <c r="H232" s="57"/>
      <c r="I232" s="27"/>
      <c r="J232" s="28"/>
      <c r="K232" s="39"/>
      <c r="L232" s="39"/>
      <c r="M232" s="931"/>
    </row>
    <row r="233" spans="1:13" ht="15.75" customHeight="1" x14ac:dyDescent="0.2">
      <c r="A233" s="40" t="s">
        <v>1028</v>
      </c>
      <c r="B233" s="40"/>
      <c r="C233" s="614" t="s">
        <v>351</v>
      </c>
      <c r="D233" s="22"/>
      <c r="E233" s="54"/>
      <c r="F233" s="55"/>
      <c r="G233" s="56"/>
      <c r="H233" s="57"/>
      <c r="I233" s="27"/>
      <c r="J233" s="28"/>
      <c r="K233" s="39"/>
      <c r="L233" s="39"/>
      <c r="M233" s="931"/>
    </row>
    <row r="234" spans="1:13" ht="15.75" customHeight="1" x14ac:dyDescent="0.2">
      <c r="A234" s="22" t="s">
        <v>1151</v>
      </c>
      <c r="B234" s="22" t="s">
        <v>352</v>
      </c>
      <c r="C234" s="58" t="s">
        <v>353</v>
      </c>
      <c r="D234" s="22"/>
      <c r="E234" s="54"/>
      <c r="F234" s="55" t="s">
        <v>354</v>
      </c>
      <c r="G234" s="56">
        <f>ROUND('Adm Lab'!F29,3)</f>
        <v>1.554</v>
      </c>
      <c r="H234" s="57"/>
      <c r="I234" s="27">
        <f t="shared" ref="I234:I235" si="100">TRUNC(H234*(1+$F$3),2)</f>
        <v>0</v>
      </c>
      <c r="J234" s="28">
        <f t="shared" ref="J234:J236" si="101">TRUNC(G234*I234,2)</f>
        <v>0</v>
      </c>
      <c r="L234" s="39"/>
      <c r="M234" s="931"/>
    </row>
    <row r="235" spans="1:13" ht="15" customHeight="1" x14ac:dyDescent="0.2">
      <c r="A235" s="22" t="s">
        <v>1152</v>
      </c>
      <c r="B235" s="22" t="s">
        <v>355</v>
      </c>
      <c r="C235" s="58" t="s">
        <v>356</v>
      </c>
      <c r="D235" s="22"/>
      <c r="E235" s="54"/>
      <c r="F235" s="55" t="s">
        <v>354</v>
      </c>
      <c r="G235" s="56">
        <f>2*G234</f>
        <v>3.1080000000000001</v>
      </c>
      <c r="H235" s="57"/>
      <c r="I235" s="27">
        <f t="shared" si="100"/>
        <v>0</v>
      </c>
      <c r="J235" s="28">
        <f t="shared" si="101"/>
        <v>0</v>
      </c>
      <c r="L235" s="39"/>
      <c r="M235" s="931"/>
    </row>
    <row r="236" spans="1:13" ht="15" customHeight="1" x14ac:dyDescent="0.2">
      <c r="A236" s="22" t="s">
        <v>1153</v>
      </c>
      <c r="B236" s="62" t="s">
        <v>341</v>
      </c>
      <c r="C236" s="61" t="s">
        <v>342</v>
      </c>
      <c r="D236" s="22"/>
      <c r="E236" s="54"/>
      <c r="F236" s="55" t="s">
        <v>354</v>
      </c>
      <c r="G236" s="56">
        <f>G234</f>
        <v>1.554</v>
      </c>
      <c r="H236" s="57"/>
      <c r="I236" s="27">
        <f>TRUNC(H236*(1+$F$4),2)</f>
        <v>0</v>
      </c>
      <c r="J236" s="28">
        <f t="shared" si="101"/>
        <v>0</v>
      </c>
      <c r="L236" s="39"/>
      <c r="M236" s="931"/>
    </row>
    <row r="237" spans="1:13" ht="15" customHeight="1" x14ac:dyDescent="0.2">
      <c r="A237" s="22"/>
      <c r="B237" s="62"/>
      <c r="C237" s="46" t="s">
        <v>357</v>
      </c>
      <c r="D237" s="22"/>
      <c r="E237" s="54"/>
      <c r="F237" s="55"/>
      <c r="G237" s="56"/>
      <c r="H237" s="57"/>
      <c r="I237" s="27"/>
      <c r="J237" s="48">
        <f>SUM(J232:J236)</f>
        <v>0</v>
      </c>
      <c r="L237" s="39"/>
      <c r="M237" s="931"/>
    </row>
    <row r="238" spans="1:13" ht="15" customHeight="1" x14ac:dyDescent="0.2">
      <c r="A238" s="30"/>
      <c r="B238" s="30"/>
      <c r="C238" s="31" t="s">
        <v>358</v>
      </c>
      <c r="D238" s="30"/>
      <c r="E238" s="32"/>
      <c r="F238" s="30"/>
      <c r="G238" s="33"/>
      <c r="H238" s="34"/>
      <c r="I238" s="35"/>
      <c r="J238" s="36">
        <f>J237</f>
        <v>0</v>
      </c>
      <c r="L238" s="39"/>
      <c r="M238" s="931"/>
    </row>
    <row r="239" spans="1:13" ht="15" customHeight="1" x14ac:dyDescent="0.2">
      <c r="A239" s="22"/>
      <c r="B239" s="22"/>
      <c r="C239" s="46"/>
      <c r="D239" s="22"/>
      <c r="E239" s="54"/>
      <c r="F239" s="55"/>
      <c r="G239" s="25"/>
      <c r="H239" s="26"/>
      <c r="I239" s="47"/>
      <c r="J239" s="48"/>
      <c r="L239" s="39"/>
      <c r="M239" s="931"/>
    </row>
    <row r="240" spans="1:13" ht="15" customHeight="1" x14ac:dyDescent="0.2">
      <c r="A240" s="40" t="s">
        <v>1020</v>
      </c>
      <c r="B240" s="22"/>
      <c r="C240" s="41" t="s">
        <v>359</v>
      </c>
      <c r="D240" s="22"/>
      <c r="E240" s="54"/>
      <c r="F240" s="55"/>
      <c r="G240" s="56"/>
      <c r="H240" s="57"/>
      <c r="I240" s="27"/>
      <c r="J240" s="28"/>
      <c r="L240" s="39"/>
      <c r="M240" s="931"/>
    </row>
    <row r="241" spans="1:13" ht="15" customHeight="1" x14ac:dyDescent="0.2">
      <c r="A241" s="22" t="s">
        <v>1039</v>
      </c>
      <c r="B241" s="22" t="s">
        <v>285</v>
      </c>
      <c r="C241" s="23" t="s">
        <v>776</v>
      </c>
      <c r="D241" s="22"/>
      <c r="E241" s="54"/>
      <c r="F241" s="55" t="s">
        <v>313</v>
      </c>
      <c r="G241" s="56">
        <f>G216</f>
        <v>10</v>
      </c>
      <c r="H241" s="57"/>
      <c r="I241" s="27">
        <f>TRUNC(H241*(1+$F$3),2)</f>
        <v>0</v>
      </c>
      <c r="J241" s="28">
        <f>TRUNC(G241*I241,2)</f>
        <v>0</v>
      </c>
      <c r="L241" s="39"/>
      <c r="M241" s="931"/>
    </row>
    <row r="242" spans="1:13" ht="15" customHeight="1" x14ac:dyDescent="0.2">
      <c r="A242" s="30"/>
      <c r="B242" s="30"/>
      <c r="C242" s="31" t="s">
        <v>360</v>
      </c>
      <c r="D242" s="30"/>
      <c r="E242" s="32"/>
      <c r="F242" s="30"/>
      <c r="G242" s="33"/>
      <c r="H242" s="34"/>
      <c r="I242" s="35"/>
      <c r="J242" s="36">
        <f>SUM(J241)</f>
        <v>0</v>
      </c>
      <c r="L242" s="39"/>
      <c r="M242" s="931"/>
    </row>
    <row r="243" spans="1:13" ht="15" customHeight="1" x14ac:dyDescent="0.2">
      <c r="A243" s="22"/>
      <c r="B243" s="22"/>
      <c r="C243" s="46"/>
      <c r="D243" s="22"/>
      <c r="E243" s="54"/>
      <c r="F243" s="55"/>
      <c r="G243" s="25"/>
      <c r="H243" s="26"/>
      <c r="I243" s="47"/>
      <c r="J243" s="48"/>
      <c r="L243" s="39"/>
      <c r="M243" s="931"/>
    </row>
    <row r="244" spans="1:13" ht="15" customHeight="1" x14ac:dyDescent="0.2">
      <c r="A244" s="40" t="s">
        <v>1021</v>
      </c>
      <c r="B244" s="22"/>
      <c r="C244" s="41" t="s">
        <v>711</v>
      </c>
      <c r="D244" s="22"/>
      <c r="E244" s="54"/>
      <c r="F244" s="55"/>
      <c r="G244" s="56"/>
      <c r="H244" s="57"/>
      <c r="I244" s="27"/>
      <c r="J244" s="28"/>
      <c r="L244" s="39"/>
      <c r="M244" s="931"/>
    </row>
    <row r="245" spans="1:13" ht="15" customHeight="1" x14ac:dyDescent="0.2">
      <c r="A245" s="22" t="s">
        <v>1040</v>
      </c>
      <c r="B245" s="22"/>
      <c r="C245" s="23" t="s">
        <v>713</v>
      </c>
      <c r="D245" s="22"/>
      <c r="E245" s="54"/>
      <c r="F245" s="55" t="s">
        <v>404</v>
      </c>
      <c r="G245" s="615">
        <v>1</v>
      </c>
      <c r="H245" s="57">
        <f>TRUNC((J212+J228+J238+J242)*0.05/(1+F3),2)</f>
        <v>0</v>
      </c>
      <c r="I245" s="27">
        <f t="shared" ref="I245" si="102">TRUNC(H245*(1+$F$3),2)</f>
        <v>0</v>
      </c>
      <c r="J245" s="28">
        <f>TRUNC(G245*I245,2)</f>
        <v>0</v>
      </c>
      <c r="L245" s="39"/>
      <c r="M245" s="931"/>
    </row>
    <row r="246" spans="1:13" ht="15" customHeight="1" x14ac:dyDescent="0.2">
      <c r="A246" s="30"/>
      <c r="B246" s="30"/>
      <c r="C246" s="31" t="s">
        <v>712</v>
      </c>
      <c r="D246" s="30"/>
      <c r="E246" s="32"/>
      <c r="F246" s="30"/>
      <c r="G246" s="33"/>
      <c r="H246" s="34"/>
      <c r="I246" s="35"/>
      <c r="J246" s="36">
        <f>SUM(J245)</f>
        <v>0</v>
      </c>
    </row>
    <row r="247" spans="1:13" ht="15" customHeight="1" x14ac:dyDescent="0.2">
      <c r="A247" s="67"/>
      <c r="B247" s="67"/>
      <c r="C247" s="68"/>
      <c r="D247" s="67"/>
      <c r="E247" s="69"/>
      <c r="F247" s="67"/>
      <c r="G247" s="70"/>
      <c r="H247" s="71"/>
      <c r="I247" s="72"/>
      <c r="J247" s="73"/>
    </row>
    <row r="248" spans="1:13" ht="15" customHeight="1" x14ac:dyDescent="0.2">
      <c r="A248" s="30"/>
      <c r="B248" s="30"/>
      <c r="C248" s="31" t="s">
        <v>362</v>
      </c>
      <c r="D248" s="30"/>
      <c r="E248" s="32"/>
      <c r="F248" s="30"/>
      <c r="G248" s="74"/>
      <c r="H248" s="75"/>
      <c r="I248" s="76"/>
      <c r="J248" s="36">
        <f>J212+J228+J238+J242+J246</f>
        <v>0</v>
      </c>
      <c r="M248" s="931"/>
    </row>
    <row r="249" spans="1:13" ht="15" customHeight="1" x14ac:dyDescent="0.2">
      <c r="A249" s="77"/>
      <c r="B249" s="77"/>
      <c r="C249" s="78"/>
      <c r="D249" s="77"/>
      <c r="E249" s="79"/>
      <c r="F249" s="80"/>
      <c r="G249" s="81"/>
      <c r="H249" s="82"/>
      <c r="I249" s="83"/>
      <c r="J249" s="84"/>
    </row>
    <row r="250" spans="1:13" ht="15" customHeight="1" x14ac:dyDescent="0.2">
      <c r="A250" s="85"/>
      <c r="B250" s="86"/>
      <c r="C250" s="87" t="s">
        <v>363</v>
      </c>
      <c r="D250" s="88"/>
      <c r="E250" s="88"/>
      <c r="F250" s="88"/>
      <c r="G250" s="88"/>
      <c r="H250" s="88"/>
      <c r="I250" s="88"/>
      <c r="J250" s="89">
        <f>J16+J198+J248</f>
        <v>0</v>
      </c>
    </row>
    <row r="251" spans="1:13" ht="15" customHeight="1" x14ac:dyDescent="0.2"/>
    <row r="252" spans="1:13" ht="15" customHeight="1" x14ac:dyDescent="0.2">
      <c r="B252" s="90"/>
    </row>
    <row r="253" spans="1:13" x14ac:dyDescent="0.2">
      <c r="B253" s="91"/>
    </row>
    <row r="254" spans="1:13" x14ac:dyDescent="0.2">
      <c r="B254" s="91"/>
    </row>
    <row r="255" spans="1:13" x14ac:dyDescent="0.2">
      <c r="B255" s="91"/>
    </row>
    <row r="256" spans="1:13" x14ac:dyDescent="0.2">
      <c r="B256" s="91"/>
    </row>
    <row r="257" spans="2:2" x14ac:dyDescent="0.2">
      <c r="B257" s="91"/>
    </row>
    <row r="258" spans="2:2" x14ac:dyDescent="0.2">
      <c r="B258" s="91"/>
    </row>
    <row r="259" spans="2:2" x14ac:dyDescent="0.2">
      <c r="B259" s="91"/>
    </row>
    <row r="260" spans="2:2" x14ac:dyDescent="0.2">
      <c r="B260" s="91"/>
    </row>
    <row r="261" spans="2:2" x14ac:dyDescent="0.2">
      <c r="B261" s="91"/>
    </row>
    <row r="262" spans="2:2" x14ac:dyDescent="0.2">
      <c r="B262" s="91"/>
    </row>
    <row r="263" spans="2:2" x14ac:dyDescent="0.2">
      <c r="B263" s="91"/>
    </row>
    <row r="264" spans="2:2" x14ac:dyDescent="0.2">
      <c r="B264" s="91"/>
    </row>
    <row r="265" spans="2:2" x14ac:dyDescent="0.2">
      <c r="B265" s="91"/>
    </row>
    <row r="266" spans="2:2" x14ac:dyDescent="0.2">
      <c r="B266" s="91"/>
    </row>
    <row r="267" spans="2:2" x14ac:dyDescent="0.2">
      <c r="B267" s="91"/>
    </row>
    <row r="268" spans="2:2" x14ac:dyDescent="0.2">
      <c r="B268" s="91"/>
    </row>
  </sheetData>
  <mergeCells count="17"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F5:F6"/>
    <mergeCell ref="A4:C4"/>
    <mergeCell ref="G4:J4"/>
    <mergeCell ref="D1:F1"/>
    <mergeCell ref="G1:J1"/>
    <mergeCell ref="D2:F2"/>
    <mergeCell ref="G2:J2"/>
    <mergeCell ref="G3:J3"/>
  </mergeCells>
  <phoneticPr fontId="16" type="noConversion"/>
  <conditionalFormatting sqref="F197">
    <cfRule type="cellIs" priority="1" stopIfTrue="1" operator="equal">
      <formula>"04.999.02"</formula>
    </cfRule>
  </conditionalFormatting>
  <printOptions horizontalCentered="1"/>
  <pageMargins left="0.11811023622047245" right="0.11811023622047245" top="0.51181102362204722" bottom="0.31496062992125984" header="0.27559055118110237" footer="0.27559055118110237"/>
  <pageSetup paperSize="9" scale="62" fitToHeight="0" orientation="portrait" r:id="rId1"/>
  <headerFooter alignWithMargins="0"/>
  <rowBreaks count="3" manualBreakCount="3">
    <brk id="72" max="9" man="1"/>
    <brk id="136" max="9" man="1"/>
    <brk id="209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46"/>
  <sheetViews>
    <sheetView showGridLines="0" view="pageBreakPreview" topLeftCell="A19" zoomScaleNormal="100" zoomScaleSheetLayoutView="100" workbookViewId="0">
      <selection activeCell="F48" sqref="F48"/>
    </sheetView>
  </sheetViews>
  <sheetFormatPr defaultColWidth="9.140625" defaultRowHeight="12.75" x14ac:dyDescent="0.2"/>
  <cols>
    <col min="1" max="1" width="4.5703125" style="244" customWidth="1"/>
    <col min="2" max="2" width="8.7109375" style="244" customWidth="1"/>
    <col min="3" max="3" width="14.7109375" style="244" customWidth="1"/>
    <col min="4" max="4" width="13.7109375" style="244" customWidth="1"/>
    <col min="5" max="5" width="7.28515625" style="244" customWidth="1"/>
    <col min="6" max="6" width="16.7109375" style="244" customWidth="1"/>
    <col min="7" max="7" width="7.28515625" style="244" customWidth="1"/>
    <col min="8" max="8" width="16.7109375" style="244" customWidth="1"/>
    <col min="9" max="9" width="7.28515625" style="244" customWidth="1"/>
    <col min="10" max="10" width="16.7109375" style="244" customWidth="1"/>
    <col min="11" max="11" width="7.28515625" style="244" customWidth="1"/>
    <col min="12" max="12" width="16.7109375" style="244" customWidth="1"/>
    <col min="13" max="13" width="7.28515625" style="244" customWidth="1"/>
    <col min="14" max="14" width="16.7109375" style="244" customWidth="1"/>
    <col min="15" max="15" width="1.7109375" style="244" customWidth="1"/>
    <col min="16" max="16" width="10.7109375" style="244" customWidth="1"/>
    <col min="17" max="250" width="9.140625" style="244"/>
    <col min="251" max="251" width="6.7109375" style="244" customWidth="1"/>
    <col min="252" max="252" width="8.7109375" style="244" customWidth="1"/>
    <col min="253" max="253" width="15.28515625" style="244" customWidth="1"/>
    <col min="254" max="254" width="12" style="244" customWidth="1"/>
    <col min="255" max="255" width="7" style="244" customWidth="1"/>
    <col min="256" max="256" width="12" style="244" customWidth="1"/>
    <col min="257" max="257" width="7" style="244" customWidth="1"/>
    <col min="258" max="258" width="12" style="244" customWidth="1"/>
    <col min="259" max="259" width="7" style="244" customWidth="1"/>
    <col min="260" max="260" width="12" style="244" customWidth="1"/>
    <col min="261" max="261" width="7" style="244" customWidth="1"/>
    <col min="262" max="262" width="12" style="244" customWidth="1"/>
    <col min="263" max="263" width="7" style="244" customWidth="1"/>
    <col min="264" max="264" width="12" style="244" customWidth="1"/>
    <col min="265" max="265" width="7" style="244" customWidth="1"/>
    <col min="266" max="266" width="12" style="244" customWidth="1"/>
    <col min="267" max="267" width="9.140625" style="244"/>
    <col min="268" max="270" width="12.7109375" style="244" customWidth="1"/>
    <col min="271" max="506" width="9.140625" style="244"/>
    <col min="507" max="507" width="6.7109375" style="244" customWidth="1"/>
    <col min="508" max="508" width="8.7109375" style="244" customWidth="1"/>
    <col min="509" max="509" width="15.28515625" style="244" customWidth="1"/>
    <col min="510" max="510" width="12" style="244" customWidth="1"/>
    <col min="511" max="511" width="7" style="244" customWidth="1"/>
    <col min="512" max="512" width="12" style="244" customWidth="1"/>
    <col min="513" max="513" width="7" style="244" customWidth="1"/>
    <col min="514" max="514" width="12" style="244" customWidth="1"/>
    <col min="515" max="515" width="7" style="244" customWidth="1"/>
    <col min="516" max="516" width="12" style="244" customWidth="1"/>
    <col min="517" max="517" width="7" style="244" customWidth="1"/>
    <col min="518" max="518" width="12" style="244" customWidth="1"/>
    <col min="519" max="519" width="7" style="244" customWidth="1"/>
    <col min="520" max="520" width="12" style="244" customWidth="1"/>
    <col min="521" max="521" width="7" style="244" customWidth="1"/>
    <col min="522" max="522" width="12" style="244" customWidth="1"/>
    <col min="523" max="523" width="9.140625" style="244"/>
    <col min="524" max="526" width="12.7109375" style="244" customWidth="1"/>
    <col min="527" max="762" width="9.140625" style="244"/>
    <col min="763" max="763" width="6.7109375" style="244" customWidth="1"/>
    <col min="764" max="764" width="8.7109375" style="244" customWidth="1"/>
    <col min="765" max="765" width="15.28515625" style="244" customWidth="1"/>
    <col min="766" max="766" width="12" style="244" customWidth="1"/>
    <col min="767" max="767" width="7" style="244" customWidth="1"/>
    <col min="768" max="768" width="12" style="244" customWidth="1"/>
    <col min="769" max="769" width="7" style="244" customWidth="1"/>
    <col min="770" max="770" width="12" style="244" customWidth="1"/>
    <col min="771" max="771" width="7" style="244" customWidth="1"/>
    <col min="772" max="772" width="12" style="244" customWidth="1"/>
    <col min="773" max="773" width="7" style="244" customWidth="1"/>
    <col min="774" max="774" width="12" style="244" customWidth="1"/>
    <col min="775" max="775" width="7" style="244" customWidth="1"/>
    <col min="776" max="776" width="12" style="244" customWidth="1"/>
    <col min="777" max="777" width="7" style="244" customWidth="1"/>
    <col min="778" max="778" width="12" style="244" customWidth="1"/>
    <col min="779" max="779" width="9.140625" style="244"/>
    <col min="780" max="782" width="12.7109375" style="244" customWidth="1"/>
    <col min="783" max="1018" width="9.140625" style="244"/>
    <col min="1019" max="1019" width="6.7109375" style="244" customWidth="1"/>
    <col min="1020" max="1020" width="8.7109375" style="244" customWidth="1"/>
    <col min="1021" max="1021" width="15.28515625" style="244" customWidth="1"/>
    <col min="1022" max="1022" width="12" style="244" customWidth="1"/>
    <col min="1023" max="1023" width="7" style="244" customWidth="1"/>
    <col min="1024" max="1024" width="12" style="244" customWidth="1"/>
    <col min="1025" max="1025" width="7" style="244" customWidth="1"/>
    <col min="1026" max="1026" width="12" style="244" customWidth="1"/>
    <col min="1027" max="1027" width="7" style="244" customWidth="1"/>
    <col min="1028" max="1028" width="12" style="244" customWidth="1"/>
    <col min="1029" max="1029" width="7" style="244" customWidth="1"/>
    <col min="1030" max="1030" width="12" style="244" customWidth="1"/>
    <col min="1031" max="1031" width="7" style="244" customWidth="1"/>
    <col min="1032" max="1032" width="12" style="244" customWidth="1"/>
    <col min="1033" max="1033" width="7" style="244" customWidth="1"/>
    <col min="1034" max="1034" width="12" style="244" customWidth="1"/>
    <col min="1035" max="1035" width="9.140625" style="244"/>
    <col min="1036" max="1038" width="12.7109375" style="244" customWidth="1"/>
    <col min="1039" max="1274" width="9.140625" style="244"/>
    <col min="1275" max="1275" width="6.7109375" style="244" customWidth="1"/>
    <col min="1276" max="1276" width="8.7109375" style="244" customWidth="1"/>
    <col min="1277" max="1277" width="15.28515625" style="244" customWidth="1"/>
    <col min="1278" max="1278" width="12" style="244" customWidth="1"/>
    <col min="1279" max="1279" width="7" style="244" customWidth="1"/>
    <col min="1280" max="1280" width="12" style="244" customWidth="1"/>
    <col min="1281" max="1281" width="7" style="244" customWidth="1"/>
    <col min="1282" max="1282" width="12" style="244" customWidth="1"/>
    <col min="1283" max="1283" width="7" style="244" customWidth="1"/>
    <col min="1284" max="1284" width="12" style="244" customWidth="1"/>
    <col min="1285" max="1285" width="7" style="244" customWidth="1"/>
    <col min="1286" max="1286" width="12" style="244" customWidth="1"/>
    <col min="1287" max="1287" width="7" style="244" customWidth="1"/>
    <col min="1288" max="1288" width="12" style="244" customWidth="1"/>
    <col min="1289" max="1289" width="7" style="244" customWidth="1"/>
    <col min="1290" max="1290" width="12" style="244" customWidth="1"/>
    <col min="1291" max="1291" width="9.140625" style="244"/>
    <col min="1292" max="1294" width="12.7109375" style="244" customWidth="1"/>
    <col min="1295" max="1530" width="9.140625" style="244"/>
    <col min="1531" max="1531" width="6.7109375" style="244" customWidth="1"/>
    <col min="1532" max="1532" width="8.7109375" style="244" customWidth="1"/>
    <col min="1533" max="1533" width="15.28515625" style="244" customWidth="1"/>
    <col min="1534" max="1534" width="12" style="244" customWidth="1"/>
    <col min="1535" max="1535" width="7" style="244" customWidth="1"/>
    <col min="1536" max="1536" width="12" style="244" customWidth="1"/>
    <col min="1537" max="1537" width="7" style="244" customWidth="1"/>
    <col min="1538" max="1538" width="12" style="244" customWidth="1"/>
    <col min="1539" max="1539" width="7" style="244" customWidth="1"/>
    <col min="1540" max="1540" width="12" style="244" customWidth="1"/>
    <col min="1541" max="1541" width="7" style="244" customWidth="1"/>
    <col min="1542" max="1542" width="12" style="244" customWidth="1"/>
    <col min="1543" max="1543" width="7" style="244" customWidth="1"/>
    <col min="1544" max="1544" width="12" style="244" customWidth="1"/>
    <col min="1545" max="1545" width="7" style="244" customWidth="1"/>
    <col min="1546" max="1546" width="12" style="244" customWidth="1"/>
    <col min="1547" max="1547" width="9.140625" style="244"/>
    <col min="1548" max="1550" width="12.7109375" style="244" customWidth="1"/>
    <col min="1551" max="1786" width="9.140625" style="244"/>
    <col min="1787" max="1787" width="6.7109375" style="244" customWidth="1"/>
    <col min="1788" max="1788" width="8.7109375" style="244" customWidth="1"/>
    <col min="1789" max="1789" width="15.28515625" style="244" customWidth="1"/>
    <col min="1790" max="1790" width="12" style="244" customWidth="1"/>
    <col min="1791" max="1791" width="7" style="244" customWidth="1"/>
    <col min="1792" max="1792" width="12" style="244" customWidth="1"/>
    <col min="1793" max="1793" width="7" style="244" customWidth="1"/>
    <col min="1794" max="1794" width="12" style="244" customWidth="1"/>
    <col min="1795" max="1795" width="7" style="244" customWidth="1"/>
    <col min="1796" max="1796" width="12" style="244" customWidth="1"/>
    <col min="1797" max="1797" width="7" style="244" customWidth="1"/>
    <col min="1798" max="1798" width="12" style="244" customWidth="1"/>
    <col min="1799" max="1799" width="7" style="244" customWidth="1"/>
    <col min="1800" max="1800" width="12" style="244" customWidth="1"/>
    <col min="1801" max="1801" width="7" style="244" customWidth="1"/>
    <col min="1802" max="1802" width="12" style="244" customWidth="1"/>
    <col min="1803" max="1803" width="9.140625" style="244"/>
    <col min="1804" max="1806" width="12.7109375" style="244" customWidth="1"/>
    <col min="1807" max="2042" width="9.140625" style="244"/>
    <col min="2043" max="2043" width="6.7109375" style="244" customWidth="1"/>
    <col min="2044" max="2044" width="8.7109375" style="244" customWidth="1"/>
    <col min="2045" max="2045" width="15.28515625" style="244" customWidth="1"/>
    <col min="2046" max="2046" width="12" style="244" customWidth="1"/>
    <col min="2047" max="2047" width="7" style="244" customWidth="1"/>
    <col min="2048" max="2048" width="12" style="244" customWidth="1"/>
    <col min="2049" max="2049" width="7" style="244" customWidth="1"/>
    <col min="2050" max="2050" width="12" style="244" customWidth="1"/>
    <col min="2051" max="2051" width="7" style="244" customWidth="1"/>
    <col min="2052" max="2052" width="12" style="244" customWidth="1"/>
    <col min="2053" max="2053" width="7" style="244" customWidth="1"/>
    <col min="2054" max="2054" width="12" style="244" customWidth="1"/>
    <col min="2055" max="2055" width="7" style="244" customWidth="1"/>
    <col min="2056" max="2056" width="12" style="244" customWidth="1"/>
    <col min="2057" max="2057" width="7" style="244" customWidth="1"/>
    <col min="2058" max="2058" width="12" style="244" customWidth="1"/>
    <col min="2059" max="2059" width="9.140625" style="244"/>
    <col min="2060" max="2062" width="12.7109375" style="244" customWidth="1"/>
    <col min="2063" max="2298" width="9.140625" style="244"/>
    <col min="2299" max="2299" width="6.7109375" style="244" customWidth="1"/>
    <col min="2300" max="2300" width="8.7109375" style="244" customWidth="1"/>
    <col min="2301" max="2301" width="15.28515625" style="244" customWidth="1"/>
    <col min="2302" max="2302" width="12" style="244" customWidth="1"/>
    <col min="2303" max="2303" width="7" style="244" customWidth="1"/>
    <col min="2304" max="2304" width="12" style="244" customWidth="1"/>
    <col min="2305" max="2305" width="7" style="244" customWidth="1"/>
    <col min="2306" max="2306" width="12" style="244" customWidth="1"/>
    <col min="2307" max="2307" width="7" style="244" customWidth="1"/>
    <col min="2308" max="2308" width="12" style="244" customWidth="1"/>
    <col min="2309" max="2309" width="7" style="244" customWidth="1"/>
    <col min="2310" max="2310" width="12" style="244" customWidth="1"/>
    <col min="2311" max="2311" width="7" style="244" customWidth="1"/>
    <col min="2312" max="2312" width="12" style="244" customWidth="1"/>
    <col min="2313" max="2313" width="7" style="244" customWidth="1"/>
    <col min="2314" max="2314" width="12" style="244" customWidth="1"/>
    <col min="2315" max="2315" width="9.140625" style="244"/>
    <col min="2316" max="2318" width="12.7109375" style="244" customWidth="1"/>
    <col min="2319" max="2554" width="9.140625" style="244"/>
    <col min="2555" max="2555" width="6.7109375" style="244" customWidth="1"/>
    <col min="2556" max="2556" width="8.7109375" style="244" customWidth="1"/>
    <col min="2557" max="2557" width="15.28515625" style="244" customWidth="1"/>
    <col min="2558" max="2558" width="12" style="244" customWidth="1"/>
    <col min="2559" max="2559" width="7" style="244" customWidth="1"/>
    <col min="2560" max="2560" width="12" style="244" customWidth="1"/>
    <col min="2561" max="2561" width="7" style="244" customWidth="1"/>
    <col min="2562" max="2562" width="12" style="244" customWidth="1"/>
    <col min="2563" max="2563" width="7" style="244" customWidth="1"/>
    <col min="2564" max="2564" width="12" style="244" customWidth="1"/>
    <col min="2565" max="2565" width="7" style="244" customWidth="1"/>
    <col min="2566" max="2566" width="12" style="244" customWidth="1"/>
    <col min="2567" max="2567" width="7" style="244" customWidth="1"/>
    <col min="2568" max="2568" width="12" style="244" customWidth="1"/>
    <col min="2569" max="2569" width="7" style="244" customWidth="1"/>
    <col min="2570" max="2570" width="12" style="244" customWidth="1"/>
    <col min="2571" max="2571" width="9.140625" style="244"/>
    <col min="2572" max="2574" width="12.7109375" style="244" customWidth="1"/>
    <col min="2575" max="2810" width="9.140625" style="244"/>
    <col min="2811" max="2811" width="6.7109375" style="244" customWidth="1"/>
    <col min="2812" max="2812" width="8.7109375" style="244" customWidth="1"/>
    <col min="2813" max="2813" width="15.28515625" style="244" customWidth="1"/>
    <col min="2814" max="2814" width="12" style="244" customWidth="1"/>
    <col min="2815" max="2815" width="7" style="244" customWidth="1"/>
    <col min="2816" max="2816" width="12" style="244" customWidth="1"/>
    <col min="2817" max="2817" width="7" style="244" customWidth="1"/>
    <col min="2818" max="2818" width="12" style="244" customWidth="1"/>
    <col min="2819" max="2819" width="7" style="244" customWidth="1"/>
    <col min="2820" max="2820" width="12" style="244" customWidth="1"/>
    <col min="2821" max="2821" width="7" style="244" customWidth="1"/>
    <col min="2822" max="2822" width="12" style="244" customWidth="1"/>
    <col min="2823" max="2823" width="7" style="244" customWidth="1"/>
    <col min="2824" max="2824" width="12" style="244" customWidth="1"/>
    <col min="2825" max="2825" width="7" style="244" customWidth="1"/>
    <col min="2826" max="2826" width="12" style="244" customWidth="1"/>
    <col min="2827" max="2827" width="9.140625" style="244"/>
    <col min="2828" max="2830" width="12.7109375" style="244" customWidth="1"/>
    <col min="2831" max="3066" width="9.140625" style="244"/>
    <col min="3067" max="3067" width="6.7109375" style="244" customWidth="1"/>
    <col min="3068" max="3068" width="8.7109375" style="244" customWidth="1"/>
    <col min="3069" max="3069" width="15.28515625" style="244" customWidth="1"/>
    <col min="3070" max="3070" width="12" style="244" customWidth="1"/>
    <col min="3071" max="3071" width="7" style="244" customWidth="1"/>
    <col min="3072" max="3072" width="12" style="244" customWidth="1"/>
    <col min="3073" max="3073" width="7" style="244" customWidth="1"/>
    <col min="3074" max="3074" width="12" style="244" customWidth="1"/>
    <col min="3075" max="3075" width="7" style="244" customWidth="1"/>
    <col min="3076" max="3076" width="12" style="244" customWidth="1"/>
    <col min="3077" max="3077" width="7" style="244" customWidth="1"/>
    <col min="3078" max="3078" width="12" style="244" customWidth="1"/>
    <col min="3079" max="3079" width="7" style="244" customWidth="1"/>
    <col min="3080" max="3080" width="12" style="244" customWidth="1"/>
    <col min="3081" max="3081" width="7" style="244" customWidth="1"/>
    <col min="3082" max="3082" width="12" style="244" customWidth="1"/>
    <col min="3083" max="3083" width="9.140625" style="244"/>
    <col min="3084" max="3086" width="12.7109375" style="244" customWidth="1"/>
    <col min="3087" max="3322" width="9.140625" style="244"/>
    <col min="3323" max="3323" width="6.7109375" style="244" customWidth="1"/>
    <col min="3324" max="3324" width="8.7109375" style="244" customWidth="1"/>
    <col min="3325" max="3325" width="15.28515625" style="244" customWidth="1"/>
    <col min="3326" max="3326" width="12" style="244" customWidth="1"/>
    <col min="3327" max="3327" width="7" style="244" customWidth="1"/>
    <col min="3328" max="3328" width="12" style="244" customWidth="1"/>
    <col min="3329" max="3329" width="7" style="244" customWidth="1"/>
    <col min="3330" max="3330" width="12" style="244" customWidth="1"/>
    <col min="3331" max="3331" width="7" style="244" customWidth="1"/>
    <col min="3332" max="3332" width="12" style="244" customWidth="1"/>
    <col min="3333" max="3333" width="7" style="244" customWidth="1"/>
    <col min="3334" max="3334" width="12" style="244" customWidth="1"/>
    <col min="3335" max="3335" width="7" style="244" customWidth="1"/>
    <col min="3336" max="3336" width="12" style="244" customWidth="1"/>
    <col min="3337" max="3337" width="7" style="244" customWidth="1"/>
    <col min="3338" max="3338" width="12" style="244" customWidth="1"/>
    <col min="3339" max="3339" width="9.140625" style="244"/>
    <col min="3340" max="3342" width="12.7109375" style="244" customWidth="1"/>
    <col min="3343" max="3578" width="9.140625" style="244"/>
    <col min="3579" max="3579" width="6.7109375" style="244" customWidth="1"/>
    <col min="3580" max="3580" width="8.7109375" style="244" customWidth="1"/>
    <col min="3581" max="3581" width="15.28515625" style="244" customWidth="1"/>
    <col min="3582" max="3582" width="12" style="244" customWidth="1"/>
    <col min="3583" max="3583" width="7" style="244" customWidth="1"/>
    <col min="3584" max="3584" width="12" style="244" customWidth="1"/>
    <col min="3585" max="3585" width="7" style="244" customWidth="1"/>
    <col min="3586" max="3586" width="12" style="244" customWidth="1"/>
    <col min="3587" max="3587" width="7" style="244" customWidth="1"/>
    <col min="3588" max="3588" width="12" style="244" customWidth="1"/>
    <col min="3589" max="3589" width="7" style="244" customWidth="1"/>
    <col min="3590" max="3590" width="12" style="244" customWidth="1"/>
    <col min="3591" max="3591" width="7" style="244" customWidth="1"/>
    <col min="3592" max="3592" width="12" style="244" customWidth="1"/>
    <col min="3593" max="3593" width="7" style="244" customWidth="1"/>
    <col min="3594" max="3594" width="12" style="244" customWidth="1"/>
    <col min="3595" max="3595" width="9.140625" style="244"/>
    <col min="3596" max="3598" width="12.7109375" style="244" customWidth="1"/>
    <col min="3599" max="3834" width="9.140625" style="244"/>
    <col min="3835" max="3835" width="6.7109375" style="244" customWidth="1"/>
    <col min="3836" max="3836" width="8.7109375" style="244" customWidth="1"/>
    <col min="3837" max="3837" width="15.28515625" style="244" customWidth="1"/>
    <col min="3838" max="3838" width="12" style="244" customWidth="1"/>
    <col min="3839" max="3839" width="7" style="244" customWidth="1"/>
    <col min="3840" max="3840" width="12" style="244" customWidth="1"/>
    <col min="3841" max="3841" width="7" style="244" customWidth="1"/>
    <col min="3842" max="3842" width="12" style="244" customWidth="1"/>
    <col min="3843" max="3843" width="7" style="244" customWidth="1"/>
    <col min="3844" max="3844" width="12" style="244" customWidth="1"/>
    <col min="3845" max="3845" width="7" style="244" customWidth="1"/>
    <col min="3846" max="3846" width="12" style="244" customWidth="1"/>
    <col min="3847" max="3847" width="7" style="244" customWidth="1"/>
    <col min="3848" max="3848" width="12" style="244" customWidth="1"/>
    <col min="3849" max="3849" width="7" style="244" customWidth="1"/>
    <col min="3850" max="3850" width="12" style="244" customWidth="1"/>
    <col min="3851" max="3851" width="9.140625" style="244"/>
    <col min="3852" max="3854" width="12.7109375" style="244" customWidth="1"/>
    <col min="3855" max="4090" width="9.140625" style="244"/>
    <col min="4091" max="4091" width="6.7109375" style="244" customWidth="1"/>
    <col min="4092" max="4092" width="8.7109375" style="244" customWidth="1"/>
    <col min="4093" max="4093" width="15.28515625" style="244" customWidth="1"/>
    <col min="4094" max="4094" width="12" style="244" customWidth="1"/>
    <col min="4095" max="4095" width="7" style="244" customWidth="1"/>
    <col min="4096" max="4096" width="12" style="244" customWidth="1"/>
    <col min="4097" max="4097" width="7" style="244" customWidth="1"/>
    <col min="4098" max="4098" width="12" style="244" customWidth="1"/>
    <col min="4099" max="4099" width="7" style="244" customWidth="1"/>
    <col min="4100" max="4100" width="12" style="244" customWidth="1"/>
    <col min="4101" max="4101" width="7" style="244" customWidth="1"/>
    <col min="4102" max="4102" width="12" style="244" customWidth="1"/>
    <col min="4103" max="4103" width="7" style="244" customWidth="1"/>
    <col min="4104" max="4104" width="12" style="244" customWidth="1"/>
    <col min="4105" max="4105" width="7" style="244" customWidth="1"/>
    <col min="4106" max="4106" width="12" style="244" customWidth="1"/>
    <col min="4107" max="4107" width="9.140625" style="244"/>
    <col min="4108" max="4110" width="12.7109375" style="244" customWidth="1"/>
    <col min="4111" max="4346" width="9.140625" style="244"/>
    <col min="4347" max="4347" width="6.7109375" style="244" customWidth="1"/>
    <col min="4348" max="4348" width="8.7109375" style="244" customWidth="1"/>
    <col min="4349" max="4349" width="15.28515625" style="244" customWidth="1"/>
    <col min="4350" max="4350" width="12" style="244" customWidth="1"/>
    <col min="4351" max="4351" width="7" style="244" customWidth="1"/>
    <col min="4352" max="4352" width="12" style="244" customWidth="1"/>
    <col min="4353" max="4353" width="7" style="244" customWidth="1"/>
    <col min="4354" max="4354" width="12" style="244" customWidth="1"/>
    <col min="4355" max="4355" width="7" style="244" customWidth="1"/>
    <col min="4356" max="4356" width="12" style="244" customWidth="1"/>
    <col min="4357" max="4357" width="7" style="244" customWidth="1"/>
    <col min="4358" max="4358" width="12" style="244" customWidth="1"/>
    <col min="4359" max="4359" width="7" style="244" customWidth="1"/>
    <col min="4360" max="4360" width="12" style="244" customWidth="1"/>
    <col min="4361" max="4361" width="7" style="244" customWidth="1"/>
    <col min="4362" max="4362" width="12" style="244" customWidth="1"/>
    <col min="4363" max="4363" width="9.140625" style="244"/>
    <col min="4364" max="4366" width="12.7109375" style="244" customWidth="1"/>
    <col min="4367" max="4602" width="9.140625" style="244"/>
    <col min="4603" max="4603" width="6.7109375" style="244" customWidth="1"/>
    <col min="4604" max="4604" width="8.7109375" style="244" customWidth="1"/>
    <col min="4605" max="4605" width="15.28515625" style="244" customWidth="1"/>
    <col min="4606" max="4606" width="12" style="244" customWidth="1"/>
    <col min="4607" max="4607" width="7" style="244" customWidth="1"/>
    <col min="4608" max="4608" width="12" style="244" customWidth="1"/>
    <col min="4609" max="4609" width="7" style="244" customWidth="1"/>
    <col min="4610" max="4610" width="12" style="244" customWidth="1"/>
    <col min="4611" max="4611" width="7" style="244" customWidth="1"/>
    <col min="4612" max="4612" width="12" style="244" customWidth="1"/>
    <col min="4613" max="4613" width="7" style="244" customWidth="1"/>
    <col min="4614" max="4614" width="12" style="244" customWidth="1"/>
    <col min="4615" max="4615" width="7" style="244" customWidth="1"/>
    <col min="4616" max="4616" width="12" style="244" customWidth="1"/>
    <col min="4617" max="4617" width="7" style="244" customWidth="1"/>
    <col min="4618" max="4618" width="12" style="244" customWidth="1"/>
    <col min="4619" max="4619" width="9.140625" style="244"/>
    <col min="4620" max="4622" width="12.7109375" style="244" customWidth="1"/>
    <col min="4623" max="4858" width="9.140625" style="244"/>
    <col min="4859" max="4859" width="6.7109375" style="244" customWidth="1"/>
    <col min="4860" max="4860" width="8.7109375" style="244" customWidth="1"/>
    <col min="4861" max="4861" width="15.28515625" style="244" customWidth="1"/>
    <col min="4862" max="4862" width="12" style="244" customWidth="1"/>
    <col min="4863" max="4863" width="7" style="244" customWidth="1"/>
    <col min="4864" max="4864" width="12" style="244" customWidth="1"/>
    <col min="4865" max="4865" width="7" style="244" customWidth="1"/>
    <col min="4866" max="4866" width="12" style="244" customWidth="1"/>
    <col min="4867" max="4867" width="7" style="244" customWidth="1"/>
    <col min="4868" max="4868" width="12" style="244" customWidth="1"/>
    <col min="4869" max="4869" width="7" style="244" customWidth="1"/>
    <col min="4870" max="4870" width="12" style="244" customWidth="1"/>
    <col min="4871" max="4871" width="7" style="244" customWidth="1"/>
    <col min="4872" max="4872" width="12" style="244" customWidth="1"/>
    <col min="4873" max="4873" width="7" style="244" customWidth="1"/>
    <col min="4874" max="4874" width="12" style="244" customWidth="1"/>
    <col min="4875" max="4875" width="9.140625" style="244"/>
    <col min="4876" max="4878" width="12.7109375" style="244" customWidth="1"/>
    <col min="4879" max="5114" width="9.140625" style="244"/>
    <col min="5115" max="5115" width="6.7109375" style="244" customWidth="1"/>
    <col min="5116" max="5116" width="8.7109375" style="244" customWidth="1"/>
    <col min="5117" max="5117" width="15.28515625" style="244" customWidth="1"/>
    <col min="5118" max="5118" width="12" style="244" customWidth="1"/>
    <col min="5119" max="5119" width="7" style="244" customWidth="1"/>
    <col min="5120" max="5120" width="12" style="244" customWidth="1"/>
    <col min="5121" max="5121" width="7" style="244" customWidth="1"/>
    <col min="5122" max="5122" width="12" style="244" customWidth="1"/>
    <col min="5123" max="5123" width="7" style="244" customWidth="1"/>
    <col min="5124" max="5124" width="12" style="244" customWidth="1"/>
    <col min="5125" max="5125" width="7" style="244" customWidth="1"/>
    <col min="5126" max="5126" width="12" style="244" customWidth="1"/>
    <col min="5127" max="5127" width="7" style="244" customWidth="1"/>
    <col min="5128" max="5128" width="12" style="244" customWidth="1"/>
    <col min="5129" max="5129" width="7" style="244" customWidth="1"/>
    <col min="5130" max="5130" width="12" style="244" customWidth="1"/>
    <col min="5131" max="5131" width="9.140625" style="244"/>
    <col min="5132" max="5134" width="12.7109375" style="244" customWidth="1"/>
    <col min="5135" max="5370" width="9.140625" style="244"/>
    <col min="5371" max="5371" width="6.7109375" style="244" customWidth="1"/>
    <col min="5372" max="5372" width="8.7109375" style="244" customWidth="1"/>
    <col min="5373" max="5373" width="15.28515625" style="244" customWidth="1"/>
    <col min="5374" max="5374" width="12" style="244" customWidth="1"/>
    <col min="5375" max="5375" width="7" style="244" customWidth="1"/>
    <col min="5376" max="5376" width="12" style="244" customWidth="1"/>
    <col min="5377" max="5377" width="7" style="244" customWidth="1"/>
    <col min="5378" max="5378" width="12" style="244" customWidth="1"/>
    <col min="5379" max="5379" width="7" style="244" customWidth="1"/>
    <col min="5380" max="5380" width="12" style="244" customWidth="1"/>
    <col min="5381" max="5381" width="7" style="244" customWidth="1"/>
    <col min="5382" max="5382" width="12" style="244" customWidth="1"/>
    <col min="5383" max="5383" width="7" style="244" customWidth="1"/>
    <col min="5384" max="5384" width="12" style="244" customWidth="1"/>
    <col min="5385" max="5385" width="7" style="244" customWidth="1"/>
    <col min="5386" max="5386" width="12" style="244" customWidth="1"/>
    <col min="5387" max="5387" width="9.140625" style="244"/>
    <col min="5388" max="5390" width="12.7109375" style="244" customWidth="1"/>
    <col min="5391" max="5626" width="9.140625" style="244"/>
    <col min="5627" max="5627" width="6.7109375" style="244" customWidth="1"/>
    <col min="5628" max="5628" width="8.7109375" style="244" customWidth="1"/>
    <col min="5629" max="5629" width="15.28515625" style="244" customWidth="1"/>
    <col min="5630" max="5630" width="12" style="244" customWidth="1"/>
    <col min="5631" max="5631" width="7" style="244" customWidth="1"/>
    <col min="5632" max="5632" width="12" style="244" customWidth="1"/>
    <col min="5633" max="5633" width="7" style="244" customWidth="1"/>
    <col min="5634" max="5634" width="12" style="244" customWidth="1"/>
    <col min="5635" max="5635" width="7" style="244" customWidth="1"/>
    <col min="5636" max="5636" width="12" style="244" customWidth="1"/>
    <col min="5637" max="5637" width="7" style="244" customWidth="1"/>
    <col min="5638" max="5638" width="12" style="244" customWidth="1"/>
    <col min="5639" max="5639" width="7" style="244" customWidth="1"/>
    <col min="5640" max="5640" width="12" style="244" customWidth="1"/>
    <col min="5641" max="5641" width="7" style="244" customWidth="1"/>
    <col min="5642" max="5642" width="12" style="244" customWidth="1"/>
    <col min="5643" max="5643" width="9.140625" style="244"/>
    <col min="5644" max="5646" width="12.7109375" style="244" customWidth="1"/>
    <col min="5647" max="5882" width="9.140625" style="244"/>
    <col min="5883" max="5883" width="6.7109375" style="244" customWidth="1"/>
    <col min="5884" max="5884" width="8.7109375" style="244" customWidth="1"/>
    <col min="5885" max="5885" width="15.28515625" style="244" customWidth="1"/>
    <col min="5886" max="5886" width="12" style="244" customWidth="1"/>
    <col min="5887" max="5887" width="7" style="244" customWidth="1"/>
    <col min="5888" max="5888" width="12" style="244" customWidth="1"/>
    <col min="5889" max="5889" width="7" style="244" customWidth="1"/>
    <col min="5890" max="5890" width="12" style="244" customWidth="1"/>
    <col min="5891" max="5891" width="7" style="244" customWidth="1"/>
    <col min="5892" max="5892" width="12" style="244" customWidth="1"/>
    <col min="5893" max="5893" width="7" style="244" customWidth="1"/>
    <col min="5894" max="5894" width="12" style="244" customWidth="1"/>
    <col min="5895" max="5895" width="7" style="244" customWidth="1"/>
    <col min="5896" max="5896" width="12" style="244" customWidth="1"/>
    <col min="5897" max="5897" width="7" style="244" customWidth="1"/>
    <col min="5898" max="5898" width="12" style="244" customWidth="1"/>
    <col min="5899" max="5899" width="9.140625" style="244"/>
    <col min="5900" max="5902" width="12.7109375" style="244" customWidth="1"/>
    <col min="5903" max="6138" width="9.140625" style="244"/>
    <col min="6139" max="6139" width="6.7109375" style="244" customWidth="1"/>
    <col min="6140" max="6140" width="8.7109375" style="244" customWidth="1"/>
    <col min="6141" max="6141" width="15.28515625" style="244" customWidth="1"/>
    <col min="6142" max="6142" width="12" style="244" customWidth="1"/>
    <col min="6143" max="6143" width="7" style="244" customWidth="1"/>
    <col min="6144" max="6144" width="12" style="244" customWidth="1"/>
    <col min="6145" max="6145" width="7" style="244" customWidth="1"/>
    <col min="6146" max="6146" width="12" style="244" customWidth="1"/>
    <col min="6147" max="6147" width="7" style="244" customWidth="1"/>
    <col min="6148" max="6148" width="12" style="244" customWidth="1"/>
    <col min="6149" max="6149" width="7" style="244" customWidth="1"/>
    <col min="6150" max="6150" width="12" style="244" customWidth="1"/>
    <col min="6151" max="6151" width="7" style="244" customWidth="1"/>
    <col min="6152" max="6152" width="12" style="244" customWidth="1"/>
    <col min="6153" max="6153" width="7" style="244" customWidth="1"/>
    <col min="6154" max="6154" width="12" style="244" customWidth="1"/>
    <col min="6155" max="6155" width="9.140625" style="244"/>
    <col min="6156" max="6158" width="12.7109375" style="244" customWidth="1"/>
    <col min="6159" max="6394" width="9.140625" style="244"/>
    <col min="6395" max="6395" width="6.7109375" style="244" customWidth="1"/>
    <col min="6396" max="6396" width="8.7109375" style="244" customWidth="1"/>
    <col min="6397" max="6397" width="15.28515625" style="244" customWidth="1"/>
    <col min="6398" max="6398" width="12" style="244" customWidth="1"/>
    <col min="6399" max="6399" width="7" style="244" customWidth="1"/>
    <col min="6400" max="6400" width="12" style="244" customWidth="1"/>
    <col min="6401" max="6401" width="7" style="244" customWidth="1"/>
    <col min="6402" max="6402" width="12" style="244" customWidth="1"/>
    <col min="6403" max="6403" width="7" style="244" customWidth="1"/>
    <col min="6404" max="6404" width="12" style="244" customWidth="1"/>
    <col min="6405" max="6405" width="7" style="244" customWidth="1"/>
    <col min="6406" max="6406" width="12" style="244" customWidth="1"/>
    <col min="6407" max="6407" width="7" style="244" customWidth="1"/>
    <col min="6408" max="6408" width="12" style="244" customWidth="1"/>
    <col min="6409" max="6409" width="7" style="244" customWidth="1"/>
    <col min="6410" max="6410" width="12" style="244" customWidth="1"/>
    <col min="6411" max="6411" width="9.140625" style="244"/>
    <col min="6412" max="6414" width="12.7109375" style="244" customWidth="1"/>
    <col min="6415" max="6650" width="9.140625" style="244"/>
    <col min="6651" max="6651" width="6.7109375" style="244" customWidth="1"/>
    <col min="6652" max="6652" width="8.7109375" style="244" customWidth="1"/>
    <col min="6653" max="6653" width="15.28515625" style="244" customWidth="1"/>
    <col min="6654" max="6654" width="12" style="244" customWidth="1"/>
    <col min="6655" max="6655" width="7" style="244" customWidth="1"/>
    <col min="6656" max="6656" width="12" style="244" customWidth="1"/>
    <col min="6657" max="6657" width="7" style="244" customWidth="1"/>
    <col min="6658" max="6658" width="12" style="244" customWidth="1"/>
    <col min="6659" max="6659" width="7" style="244" customWidth="1"/>
    <col min="6660" max="6660" width="12" style="244" customWidth="1"/>
    <col min="6661" max="6661" width="7" style="244" customWidth="1"/>
    <col min="6662" max="6662" width="12" style="244" customWidth="1"/>
    <col min="6663" max="6663" width="7" style="244" customWidth="1"/>
    <col min="6664" max="6664" width="12" style="244" customWidth="1"/>
    <col min="6665" max="6665" width="7" style="244" customWidth="1"/>
    <col min="6666" max="6666" width="12" style="244" customWidth="1"/>
    <col min="6667" max="6667" width="9.140625" style="244"/>
    <col min="6668" max="6670" width="12.7109375" style="244" customWidth="1"/>
    <col min="6671" max="6906" width="9.140625" style="244"/>
    <col min="6907" max="6907" width="6.7109375" style="244" customWidth="1"/>
    <col min="6908" max="6908" width="8.7109375" style="244" customWidth="1"/>
    <col min="6909" max="6909" width="15.28515625" style="244" customWidth="1"/>
    <col min="6910" max="6910" width="12" style="244" customWidth="1"/>
    <col min="6911" max="6911" width="7" style="244" customWidth="1"/>
    <col min="6912" max="6912" width="12" style="244" customWidth="1"/>
    <col min="6913" max="6913" width="7" style="244" customWidth="1"/>
    <col min="6914" max="6914" width="12" style="244" customWidth="1"/>
    <col min="6915" max="6915" width="7" style="244" customWidth="1"/>
    <col min="6916" max="6916" width="12" style="244" customWidth="1"/>
    <col min="6917" max="6917" width="7" style="244" customWidth="1"/>
    <col min="6918" max="6918" width="12" style="244" customWidth="1"/>
    <col min="6919" max="6919" width="7" style="244" customWidth="1"/>
    <col min="6920" max="6920" width="12" style="244" customWidth="1"/>
    <col min="6921" max="6921" width="7" style="244" customWidth="1"/>
    <col min="6922" max="6922" width="12" style="244" customWidth="1"/>
    <col min="6923" max="6923" width="9.140625" style="244"/>
    <col min="6924" max="6926" width="12.7109375" style="244" customWidth="1"/>
    <col min="6927" max="7162" width="9.140625" style="244"/>
    <col min="7163" max="7163" width="6.7109375" style="244" customWidth="1"/>
    <col min="7164" max="7164" width="8.7109375" style="244" customWidth="1"/>
    <col min="7165" max="7165" width="15.28515625" style="244" customWidth="1"/>
    <col min="7166" max="7166" width="12" style="244" customWidth="1"/>
    <col min="7167" max="7167" width="7" style="244" customWidth="1"/>
    <col min="7168" max="7168" width="12" style="244" customWidth="1"/>
    <col min="7169" max="7169" width="7" style="244" customWidth="1"/>
    <col min="7170" max="7170" width="12" style="244" customWidth="1"/>
    <col min="7171" max="7171" width="7" style="244" customWidth="1"/>
    <col min="7172" max="7172" width="12" style="244" customWidth="1"/>
    <col min="7173" max="7173" width="7" style="244" customWidth="1"/>
    <col min="7174" max="7174" width="12" style="244" customWidth="1"/>
    <col min="7175" max="7175" width="7" style="244" customWidth="1"/>
    <col min="7176" max="7176" width="12" style="244" customWidth="1"/>
    <col min="7177" max="7177" width="7" style="244" customWidth="1"/>
    <col min="7178" max="7178" width="12" style="244" customWidth="1"/>
    <col min="7179" max="7179" width="9.140625" style="244"/>
    <col min="7180" max="7182" width="12.7109375" style="244" customWidth="1"/>
    <col min="7183" max="7418" width="9.140625" style="244"/>
    <col min="7419" max="7419" width="6.7109375" style="244" customWidth="1"/>
    <col min="7420" max="7420" width="8.7109375" style="244" customWidth="1"/>
    <col min="7421" max="7421" width="15.28515625" style="244" customWidth="1"/>
    <col min="7422" max="7422" width="12" style="244" customWidth="1"/>
    <col min="7423" max="7423" width="7" style="244" customWidth="1"/>
    <col min="7424" max="7424" width="12" style="244" customWidth="1"/>
    <col min="7425" max="7425" width="7" style="244" customWidth="1"/>
    <col min="7426" max="7426" width="12" style="244" customWidth="1"/>
    <col min="7427" max="7427" width="7" style="244" customWidth="1"/>
    <col min="7428" max="7428" width="12" style="244" customWidth="1"/>
    <col min="7429" max="7429" width="7" style="244" customWidth="1"/>
    <col min="7430" max="7430" width="12" style="244" customWidth="1"/>
    <col min="7431" max="7431" width="7" style="244" customWidth="1"/>
    <col min="7432" max="7432" width="12" style="244" customWidth="1"/>
    <col min="7433" max="7433" width="7" style="244" customWidth="1"/>
    <col min="7434" max="7434" width="12" style="244" customWidth="1"/>
    <col min="7435" max="7435" width="9.140625" style="244"/>
    <col min="7436" max="7438" width="12.7109375" style="244" customWidth="1"/>
    <col min="7439" max="7674" width="9.140625" style="244"/>
    <col min="7675" max="7675" width="6.7109375" style="244" customWidth="1"/>
    <col min="7676" max="7676" width="8.7109375" style="244" customWidth="1"/>
    <col min="7677" max="7677" width="15.28515625" style="244" customWidth="1"/>
    <col min="7678" max="7678" width="12" style="244" customWidth="1"/>
    <col min="7679" max="7679" width="7" style="244" customWidth="1"/>
    <col min="7680" max="7680" width="12" style="244" customWidth="1"/>
    <col min="7681" max="7681" width="7" style="244" customWidth="1"/>
    <col min="7682" max="7682" width="12" style="244" customWidth="1"/>
    <col min="7683" max="7683" width="7" style="244" customWidth="1"/>
    <col min="7684" max="7684" width="12" style="244" customWidth="1"/>
    <col min="7685" max="7685" width="7" style="244" customWidth="1"/>
    <col min="7686" max="7686" width="12" style="244" customWidth="1"/>
    <col min="7687" max="7687" width="7" style="244" customWidth="1"/>
    <col min="7688" max="7688" width="12" style="244" customWidth="1"/>
    <col min="7689" max="7689" width="7" style="244" customWidth="1"/>
    <col min="7690" max="7690" width="12" style="244" customWidth="1"/>
    <col min="7691" max="7691" width="9.140625" style="244"/>
    <col min="7692" max="7694" width="12.7109375" style="244" customWidth="1"/>
    <col min="7695" max="7930" width="9.140625" style="244"/>
    <col min="7931" max="7931" width="6.7109375" style="244" customWidth="1"/>
    <col min="7932" max="7932" width="8.7109375" style="244" customWidth="1"/>
    <col min="7933" max="7933" width="15.28515625" style="244" customWidth="1"/>
    <col min="7934" max="7934" width="12" style="244" customWidth="1"/>
    <col min="7935" max="7935" width="7" style="244" customWidth="1"/>
    <col min="7936" max="7936" width="12" style="244" customWidth="1"/>
    <col min="7937" max="7937" width="7" style="244" customWidth="1"/>
    <col min="7938" max="7938" width="12" style="244" customWidth="1"/>
    <col min="7939" max="7939" width="7" style="244" customWidth="1"/>
    <col min="7940" max="7940" width="12" style="244" customWidth="1"/>
    <col min="7941" max="7941" width="7" style="244" customWidth="1"/>
    <col min="7942" max="7942" width="12" style="244" customWidth="1"/>
    <col min="7943" max="7943" width="7" style="244" customWidth="1"/>
    <col min="7944" max="7944" width="12" style="244" customWidth="1"/>
    <col min="7945" max="7945" width="7" style="244" customWidth="1"/>
    <col min="7946" max="7946" width="12" style="244" customWidth="1"/>
    <col min="7947" max="7947" width="9.140625" style="244"/>
    <col min="7948" max="7950" width="12.7109375" style="244" customWidth="1"/>
    <col min="7951" max="8186" width="9.140625" style="244"/>
    <col min="8187" max="8187" width="6.7109375" style="244" customWidth="1"/>
    <col min="8188" max="8188" width="8.7109375" style="244" customWidth="1"/>
    <col min="8189" max="8189" width="15.28515625" style="244" customWidth="1"/>
    <col min="8190" max="8190" width="12" style="244" customWidth="1"/>
    <col min="8191" max="8191" width="7" style="244" customWidth="1"/>
    <col min="8192" max="8192" width="12" style="244" customWidth="1"/>
    <col min="8193" max="8193" width="7" style="244" customWidth="1"/>
    <col min="8194" max="8194" width="12" style="244" customWidth="1"/>
    <col min="8195" max="8195" width="7" style="244" customWidth="1"/>
    <col min="8196" max="8196" width="12" style="244" customWidth="1"/>
    <col min="8197" max="8197" width="7" style="244" customWidth="1"/>
    <col min="8198" max="8198" width="12" style="244" customWidth="1"/>
    <col min="8199" max="8199" width="7" style="244" customWidth="1"/>
    <col min="8200" max="8200" width="12" style="244" customWidth="1"/>
    <col min="8201" max="8201" width="7" style="244" customWidth="1"/>
    <col min="8202" max="8202" width="12" style="244" customWidth="1"/>
    <col min="8203" max="8203" width="9.140625" style="244"/>
    <col min="8204" max="8206" width="12.7109375" style="244" customWidth="1"/>
    <col min="8207" max="8442" width="9.140625" style="244"/>
    <col min="8443" max="8443" width="6.7109375" style="244" customWidth="1"/>
    <col min="8444" max="8444" width="8.7109375" style="244" customWidth="1"/>
    <col min="8445" max="8445" width="15.28515625" style="244" customWidth="1"/>
    <col min="8446" max="8446" width="12" style="244" customWidth="1"/>
    <col min="8447" max="8447" width="7" style="244" customWidth="1"/>
    <col min="8448" max="8448" width="12" style="244" customWidth="1"/>
    <col min="8449" max="8449" width="7" style="244" customWidth="1"/>
    <col min="8450" max="8450" width="12" style="244" customWidth="1"/>
    <col min="8451" max="8451" width="7" style="244" customWidth="1"/>
    <col min="8452" max="8452" width="12" style="244" customWidth="1"/>
    <col min="8453" max="8453" width="7" style="244" customWidth="1"/>
    <col min="8454" max="8454" width="12" style="244" customWidth="1"/>
    <col min="8455" max="8455" width="7" style="244" customWidth="1"/>
    <col min="8456" max="8456" width="12" style="244" customWidth="1"/>
    <col min="8457" max="8457" width="7" style="244" customWidth="1"/>
    <col min="8458" max="8458" width="12" style="244" customWidth="1"/>
    <col min="8459" max="8459" width="9.140625" style="244"/>
    <col min="8460" max="8462" width="12.7109375" style="244" customWidth="1"/>
    <col min="8463" max="8698" width="9.140625" style="244"/>
    <col min="8699" max="8699" width="6.7109375" style="244" customWidth="1"/>
    <col min="8700" max="8700" width="8.7109375" style="244" customWidth="1"/>
    <col min="8701" max="8701" width="15.28515625" style="244" customWidth="1"/>
    <col min="8702" max="8702" width="12" style="244" customWidth="1"/>
    <col min="8703" max="8703" width="7" style="244" customWidth="1"/>
    <col min="8704" max="8704" width="12" style="244" customWidth="1"/>
    <col min="8705" max="8705" width="7" style="244" customWidth="1"/>
    <col min="8706" max="8706" width="12" style="244" customWidth="1"/>
    <col min="8707" max="8707" width="7" style="244" customWidth="1"/>
    <col min="8708" max="8708" width="12" style="244" customWidth="1"/>
    <col min="8709" max="8709" width="7" style="244" customWidth="1"/>
    <col min="8710" max="8710" width="12" style="244" customWidth="1"/>
    <col min="8711" max="8711" width="7" style="244" customWidth="1"/>
    <col min="8712" max="8712" width="12" style="244" customWidth="1"/>
    <col min="8713" max="8713" width="7" style="244" customWidth="1"/>
    <col min="8714" max="8714" width="12" style="244" customWidth="1"/>
    <col min="8715" max="8715" width="9.140625" style="244"/>
    <col min="8716" max="8718" width="12.7109375" style="244" customWidth="1"/>
    <col min="8719" max="8954" width="9.140625" style="244"/>
    <col min="8955" max="8955" width="6.7109375" style="244" customWidth="1"/>
    <col min="8956" max="8956" width="8.7109375" style="244" customWidth="1"/>
    <col min="8957" max="8957" width="15.28515625" style="244" customWidth="1"/>
    <col min="8958" max="8958" width="12" style="244" customWidth="1"/>
    <col min="8959" max="8959" width="7" style="244" customWidth="1"/>
    <col min="8960" max="8960" width="12" style="244" customWidth="1"/>
    <col min="8961" max="8961" width="7" style="244" customWidth="1"/>
    <col min="8962" max="8962" width="12" style="244" customWidth="1"/>
    <col min="8963" max="8963" width="7" style="244" customWidth="1"/>
    <col min="8964" max="8964" width="12" style="244" customWidth="1"/>
    <col min="8965" max="8965" width="7" style="244" customWidth="1"/>
    <col min="8966" max="8966" width="12" style="244" customWidth="1"/>
    <col min="8967" max="8967" width="7" style="244" customWidth="1"/>
    <col min="8968" max="8968" width="12" style="244" customWidth="1"/>
    <col min="8969" max="8969" width="7" style="244" customWidth="1"/>
    <col min="8970" max="8970" width="12" style="244" customWidth="1"/>
    <col min="8971" max="8971" width="9.140625" style="244"/>
    <col min="8972" max="8974" width="12.7109375" style="244" customWidth="1"/>
    <col min="8975" max="9210" width="9.140625" style="244"/>
    <col min="9211" max="9211" width="6.7109375" style="244" customWidth="1"/>
    <col min="9212" max="9212" width="8.7109375" style="244" customWidth="1"/>
    <col min="9213" max="9213" width="15.28515625" style="244" customWidth="1"/>
    <col min="9214" max="9214" width="12" style="244" customWidth="1"/>
    <col min="9215" max="9215" width="7" style="244" customWidth="1"/>
    <col min="9216" max="9216" width="12" style="244" customWidth="1"/>
    <col min="9217" max="9217" width="7" style="244" customWidth="1"/>
    <col min="9218" max="9218" width="12" style="244" customWidth="1"/>
    <col min="9219" max="9219" width="7" style="244" customWidth="1"/>
    <col min="9220" max="9220" width="12" style="244" customWidth="1"/>
    <col min="9221" max="9221" width="7" style="244" customWidth="1"/>
    <col min="9222" max="9222" width="12" style="244" customWidth="1"/>
    <col min="9223" max="9223" width="7" style="244" customWidth="1"/>
    <col min="9224" max="9224" width="12" style="244" customWidth="1"/>
    <col min="9225" max="9225" width="7" style="244" customWidth="1"/>
    <col min="9226" max="9226" width="12" style="244" customWidth="1"/>
    <col min="9227" max="9227" width="9.140625" style="244"/>
    <col min="9228" max="9230" width="12.7109375" style="244" customWidth="1"/>
    <col min="9231" max="9466" width="9.140625" style="244"/>
    <col min="9467" max="9467" width="6.7109375" style="244" customWidth="1"/>
    <col min="9468" max="9468" width="8.7109375" style="244" customWidth="1"/>
    <col min="9469" max="9469" width="15.28515625" style="244" customWidth="1"/>
    <col min="9470" max="9470" width="12" style="244" customWidth="1"/>
    <col min="9471" max="9471" width="7" style="244" customWidth="1"/>
    <col min="9472" max="9472" width="12" style="244" customWidth="1"/>
    <col min="9473" max="9473" width="7" style="244" customWidth="1"/>
    <col min="9474" max="9474" width="12" style="244" customWidth="1"/>
    <col min="9475" max="9475" width="7" style="244" customWidth="1"/>
    <col min="9476" max="9476" width="12" style="244" customWidth="1"/>
    <col min="9477" max="9477" width="7" style="244" customWidth="1"/>
    <col min="9478" max="9478" width="12" style="244" customWidth="1"/>
    <col min="9479" max="9479" width="7" style="244" customWidth="1"/>
    <col min="9480" max="9480" width="12" style="244" customWidth="1"/>
    <col min="9481" max="9481" width="7" style="244" customWidth="1"/>
    <col min="9482" max="9482" width="12" style="244" customWidth="1"/>
    <col min="9483" max="9483" width="9.140625" style="244"/>
    <col min="9484" max="9486" width="12.7109375" style="244" customWidth="1"/>
    <col min="9487" max="9722" width="9.140625" style="244"/>
    <col min="9723" max="9723" width="6.7109375" style="244" customWidth="1"/>
    <col min="9724" max="9724" width="8.7109375" style="244" customWidth="1"/>
    <col min="9725" max="9725" width="15.28515625" style="244" customWidth="1"/>
    <col min="9726" max="9726" width="12" style="244" customWidth="1"/>
    <col min="9727" max="9727" width="7" style="244" customWidth="1"/>
    <col min="9728" max="9728" width="12" style="244" customWidth="1"/>
    <col min="9729" max="9729" width="7" style="244" customWidth="1"/>
    <col min="9730" max="9730" width="12" style="244" customWidth="1"/>
    <col min="9731" max="9731" width="7" style="244" customWidth="1"/>
    <col min="9732" max="9732" width="12" style="244" customWidth="1"/>
    <col min="9733" max="9733" width="7" style="244" customWidth="1"/>
    <col min="9734" max="9734" width="12" style="244" customWidth="1"/>
    <col min="9735" max="9735" width="7" style="244" customWidth="1"/>
    <col min="9736" max="9736" width="12" style="244" customWidth="1"/>
    <col min="9737" max="9737" width="7" style="244" customWidth="1"/>
    <col min="9738" max="9738" width="12" style="244" customWidth="1"/>
    <col min="9739" max="9739" width="9.140625" style="244"/>
    <col min="9740" max="9742" width="12.7109375" style="244" customWidth="1"/>
    <col min="9743" max="9978" width="9.140625" style="244"/>
    <col min="9979" max="9979" width="6.7109375" style="244" customWidth="1"/>
    <col min="9980" max="9980" width="8.7109375" style="244" customWidth="1"/>
    <col min="9981" max="9981" width="15.28515625" style="244" customWidth="1"/>
    <col min="9982" max="9982" width="12" style="244" customWidth="1"/>
    <col min="9983" max="9983" width="7" style="244" customWidth="1"/>
    <col min="9984" max="9984" width="12" style="244" customWidth="1"/>
    <col min="9985" max="9985" width="7" style="244" customWidth="1"/>
    <col min="9986" max="9986" width="12" style="244" customWidth="1"/>
    <col min="9987" max="9987" width="7" style="244" customWidth="1"/>
    <col min="9988" max="9988" width="12" style="244" customWidth="1"/>
    <col min="9989" max="9989" width="7" style="244" customWidth="1"/>
    <col min="9990" max="9990" width="12" style="244" customWidth="1"/>
    <col min="9991" max="9991" width="7" style="244" customWidth="1"/>
    <col min="9992" max="9992" width="12" style="244" customWidth="1"/>
    <col min="9993" max="9993" width="7" style="244" customWidth="1"/>
    <col min="9994" max="9994" width="12" style="244" customWidth="1"/>
    <col min="9995" max="9995" width="9.140625" style="244"/>
    <col min="9996" max="9998" width="12.7109375" style="244" customWidth="1"/>
    <col min="9999" max="10234" width="9.140625" style="244"/>
    <col min="10235" max="10235" width="6.7109375" style="244" customWidth="1"/>
    <col min="10236" max="10236" width="8.7109375" style="244" customWidth="1"/>
    <col min="10237" max="10237" width="15.28515625" style="244" customWidth="1"/>
    <col min="10238" max="10238" width="12" style="244" customWidth="1"/>
    <col min="10239" max="10239" width="7" style="244" customWidth="1"/>
    <col min="10240" max="10240" width="12" style="244" customWidth="1"/>
    <col min="10241" max="10241" width="7" style="244" customWidth="1"/>
    <col min="10242" max="10242" width="12" style="244" customWidth="1"/>
    <col min="10243" max="10243" width="7" style="244" customWidth="1"/>
    <col min="10244" max="10244" width="12" style="244" customWidth="1"/>
    <col min="10245" max="10245" width="7" style="244" customWidth="1"/>
    <col min="10246" max="10246" width="12" style="244" customWidth="1"/>
    <col min="10247" max="10247" width="7" style="244" customWidth="1"/>
    <col min="10248" max="10248" width="12" style="244" customWidth="1"/>
    <col min="10249" max="10249" width="7" style="244" customWidth="1"/>
    <col min="10250" max="10250" width="12" style="244" customWidth="1"/>
    <col min="10251" max="10251" width="9.140625" style="244"/>
    <col min="10252" max="10254" width="12.7109375" style="244" customWidth="1"/>
    <col min="10255" max="10490" width="9.140625" style="244"/>
    <col min="10491" max="10491" width="6.7109375" style="244" customWidth="1"/>
    <col min="10492" max="10492" width="8.7109375" style="244" customWidth="1"/>
    <col min="10493" max="10493" width="15.28515625" style="244" customWidth="1"/>
    <col min="10494" max="10494" width="12" style="244" customWidth="1"/>
    <col min="10495" max="10495" width="7" style="244" customWidth="1"/>
    <col min="10496" max="10496" width="12" style="244" customWidth="1"/>
    <col min="10497" max="10497" width="7" style="244" customWidth="1"/>
    <col min="10498" max="10498" width="12" style="244" customWidth="1"/>
    <col min="10499" max="10499" width="7" style="244" customWidth="1"/>
    <col min="10500" max="10500" width="12" style="244" customWidth="1"/>
    <col min="10501" max="10501" width="7" style="244" customWidth="1"/>
    <col min="10502" max="10502" width="12" style="244" customWidth="1"/>
    <col min="10503" max="10503" width="7" style="244" customWidth="1"/>
    <col min="10504" max="10504" width="12" style="244" customWidth="1"/>
    <col min="10505" max="10505" width="7" style="244" customWidth="1"/>
    <col min="10506" max="10506" width="12" style="244" customWidth="1"/>
    <col min="10507" max="10507" width="9.140625" style="244"/>
    <col min="10508" max="10510" width="12.7109375" style="244" customWidth="1"/>
    <col min="10511" max="10746" width="9.140625" style="244"/>
    <col min="10747" max="10747" width="6.7109375" style="244" customWidth="1"/>
    <col min="10748" max="10748" width="8.7109375" style="244" customWidth="1"/>
    <col min="10749" max="10749" width="15.28515625" style="244" customWidth="1"/>
    <col min="10750" max="10750" width="12" style="244" customWidth="1"/>
    <col min="10751" max="10751" width="7" style="244" customWidth="1"/>
    <col min="10752" max="10752" width="12" style="244" customWidth="1"/>
    <col min="10753" max="10753" width="7" style="244" customWidth="1"/>
    <col min="10754" max="10754" width="12" style="244" customWidth="1"/>
    <col min="10755" max="10755" width="7" style="244" customWidth="1"/>
    <col min="10756" max="10756" width="12" style="244" customWidth="1"/>
    <col min="10757" max="10757" width="7" style="244" customWidth="1"/>
    <col min="10758" max="10758" width="12" style="244" customWidth="1"/>
    <col min="10759" max="10759" width="7" style="244" customWidth="1"/>
    <col min="10760" max="10760" width="12" style="244" customWidth="1"/>
    <col min="10761" max="10761" width="7" style="244" customWidth="1"/>
    <col min="10762" max="10762" width="12" style="244" customWidth="1"/>
    <col min="10763" max="10763" width="9.140625" style="244"/>
    <col min="10764" max="10766" width="12.7109375" style="244" customWidth="1"/>
    <col min="10767" max="11002" width="9.140625" style="244"/>
    <col min="11003" max="11003" width="6.7109375" style="244" customWidth="1"/>
    <col min="11004" max="11004" width="8.7109375" style="244" customWidth="1"/>
    <col min="11005" max="11005" width="15.28515625" style="244" customWidth="1"/>
    <col min="11006" max="11006" width="12" style="244" customWidth="1"/>
    <col min="11007" max="11007" width="7" style="244" customWidth="1"/>
    <col min="11008" max="11008" width="12" style="244" customWidth="1"/>
    <col min="11009" max="11009" width="7" style="244" customWidth="1"/>
    <col min="11010" max="11010" width="12" style="244" customWidth="1"/>
    <col min="11011" max="11011" width="7" style="244" customWidth="1"/>
    <col min="11012" max="11012" width="12" style="244" customWidth="1"/>
    <col min="11013" max="11013" width="7" style="244" customWidth="1"/>
    <col min="11014" max="11014" width="12" style="244" customWidth="1"/>
    <col min="11015" max="11015" width="7" style="244" customWidth="1"/>
    <col min="11016" max="11016" width="12" style="244" customWidth="1"/>
    <col min="11017" max="11017" width="7" style="244" customWidth="1"/>
    <col min="11018" max="11018" width="12" style="244" customWidth="1"/>
    <col min="11019" max="11019" width="9.140625" style="244"/>
    <col min="11020" max="11022" width="12.7109375" style="244" customWidth="1"/>
    <col min="11023" max="11258" width="9.140625" style="244"/>
    <col min="11259" max="11259" width="6.7109375" style="244" customWidth="1"/>
    <col min="11260" max="11260" width="8.7109375" style="244" customWidth="1"/>
    <col min="11261" max="11261" width="15.28515625" style="244" customWidth="1"/>
    <col min="11262" max="11262" width="12" style="244" customWidth="1"/>
    <col min="11263" max="11263" width="7" style="244" customWidth="1"/>
    <col min="11264" max="11264" width="12" style="244" customWidth="1"/>
    <col min="11265" max="11265" width="7" style="244" customWidth="1"/>
    <col min="11266" max="11266" width="12" style="244" customWidth="1"/>
    <col min="11267" max="11267" width="7" style="244" customWidth="1"/>
    <col min="11268" max="11268" width="12" style="244" customWidth="1"/>
    <col min="11269" max="11269" width="7" style="244" customWidth="1"/>
    <col min="11270" max="11270" width="12" style="244" customWidth="1"/>
    <col min="11271" max="11271" width="7" style="244" customWidth="1"/>
    <col min="11272" max="11272" width="12" style="244" customWidth="1"/>
    <col min="11273" max="11273" width="7" style="244" customWidth="1"/>
    <col min="11274" max="11274" width="12" style="244" customWidth="1"/>
    <col min="11275" max="11275" width="9.140625" style="244"/>
    <col min="11276" max="11278" width="12.7109375" style="244" customWidth="1"/>
    <col min="11279" max="11514" width="9.140625" style="244"/>
    <col min="11515" max="11515" width="6.7109375" style="244" customWidth="1"/>
    <col min="11516" max="11516" width="8.7109375" style="244" customWidth="1"/>
    <col min="11517" max="11517" width="15.28515625" style="244" customWidth="1"/>
    <col min="11518" max="11518" width="12" style="244" customWidth="1"/>
    <col min="11519" max="11519" width="7" style="244" customWidth="1"/>
    <col min="11520" max="11520" width="12" style="244" customWidth="1"/>
    <col min="11521" max="11521" width="7" style="244" customWidth="1"/>
    <col min="11522" max="11522" width="12" style="244" customWidth="1"/>
    <col min="11523" max="11523" width="7" style="244" customWidth="1"/>
    <col min="11524" max="11524" width="12" style="244" customWidth="1"/>
    <col min="11525" max="11525" width="7" style="244" customWidth="1"/>
    <col min="11526" max="11526" width="12" style="244" customWidth="1"/>
    <col min="11527" max="11527" width="7" style="244" customWidth="1"/>
    <col min="11528" max="11528" width="12" style="244" customWidth="1"/>
    <col min="11529" max="11529" width="7" style="244" customWidth="1"/>
    <col min="11530" max="11530" width="12" style="244" customWidth="1"/>
    <col min="11531" max="11531" width="9.140625" style="244"/>
    <col min="11532" max="11534" width="12.7109375" style="244" customWidth="1"/>
    <col min="11535" max="11770" width="9.140625" style="244"/>
    <col min="11771" max="11771" width="6.7109375" style="244" customWidth="1"/>
    <col min="11772" max="11772" width="8.7109375" style="244" customWidth="1"/>
    <col min="11773" max="11773" width="15.28515625" style="244" customWidth="1"/>
    <col min="11774" max="11774" width="12" style="244" customWidth="1"/>
    <col min="11775" max="11775" width="7" style="244" customWidth="1"/>
    <col min="11776" max="11776" width="12" style="244" customWidth="1"/>
    <col min="11777" max="11777" width="7" style="244" customWidth="1"/>
    <col min="11778" max="11778" width="12" style="244" customWidth="1"/>
    <col min="11779" max="11779" width="7" style="244" customWidth="1"/>
    <col min="11780" max="11780" width="12" style="244" customWidth="1"/>
    <col min="11781" max="11781" width="7" style="244" customWidth="1"/>
    <col min="11782" max="11782" width="12" style="244" customWidth="1"/>
    <col min="11783" max="11783" width="7" style="244" customWidth="1"/>
    <col min="11784" max="11784" width="12" style="244" customWidth="1"/>
    <col min="11785" max="11785" width="7" style="244" customWidth="1"/>
    <col min="11786" max="11786" width="12" style="244" customWidth="1"/>
    <col min="11787" max="11787" width="9.140625" style="244"/>
    <col min="11788" max="11790" width="12.7109375" style="244" customWidth="1"/>
    <col min="11791" max="12026" width="9.140625" style="244"/>
    <col min="12027" max="12027" width="6.7109375" style="244" customWidth="1"/>
    <col min="12028" max="12028" width="8.7109375" style="244" customWidth="1"/>
    <col min="12029" max="12029" width="15.28515625" style="244" customWidth="1"/>
    <col min="12030" max="12030" width="12" style="244" customWidth="1"/>
    <col min="12031" max="12031" width="7" style="244" customWidth="1"/>
    <col min="12032" max="12032" width="12" style="244" customWidth="1"/>
    <col min="12033" max="12033" width="7" style="244" customWidth="1"/>
    <col min="12034" max="12034" width="12" style="244" customWidth="1"/>
    <col min="12035" max="12035" width="7" style="244" customWidth="1"/>
    <col min="12036" max="12036" width="12" style="244" customWidth="1"/>
    <col min="12037" max="12037" width="7" style="244" customWidth="1"/>
    <col min="12038" max="12038" width="12" style="244" customWidth="1"/>
    <col min="12039" max="12039" width="7" style="244" customWidth="1"/>
    <col min="12040" max="12040" width="12" style="244" customWidth="1"/>
    <col min="12041" max="12041" width="7" style="244" customWidth="1"/>
    <col min="12042" max="12042" width="12" style="244" customWidth="1"/>
    <col min="12043" max="12043" width="9.140625" style="244"/>
    <col min="12044" max="12046" width="12.7109375" style="244" customWidth="1"/>
    <col min="12047" max="12282" width="9.140625" style="244"/>
    <col min="12283" max="12283" width="6.7109375" style="244" customWidth="1"/>
    <col min="12284" max="12284" width="8.7109375" style="244" customWidth="1"/>
    <col min="12285" max="12285" width="15.28515625" style="244" customWidth="1"/>
    <col min="12286" max="12286" width="12" style="244" customWidth="1"/>
    <col min="12287" max="12287" width="7" style="244" customWidth="1"/>
    <col min="12288" max="12288" width="12" style="244" customWidth="1"/>
    <col min="12289" max="12289" width="7" style="244" customWidth="1"/>
    <col min="12290" max="12290" width="12" style="244" customWidth="1"/>
    <col min="12291" max="12291" width="7" style="244" customWidth="1"/>
    <col min="12292" max="12292" width="12" style="244" customWidth="1"/>
    <col min="12293" max="12293" width="7" style="244" customWidth="1"/>
    <col min="12294" max="12294" width="12" style="244" customWidth="1"/>
    <col min="12295" max="12295" width="7" style="244" customWidth="1"/>
    <col min="12296" max="12296" width="12" style="244" customWidth="1"/>
    <col min="12297" max="12297" width="7" style="244" customWidth="1"/>
    <col min="12298" max="12298" width="12" style="244" customWidth="1"/>
    <col min="12299" max="12299" width="9.140625" style="244"/>
    <col min="12300" max="12302" width="12.7109375" style="244" customWidth="1"/>
    <col min="12303" max="12538" width="9.140625" style="244"/>
    <col min="12539" max="12539" width="6.7109375" style="244" customWidth="1"/>
    <col min="12540" max="12540" width="8.7109375" style="244" customWidth="1"/>
    <col min="12541" max="12541" width="15.28515625" style="244" customWidth="1"/>
    <col min="12542" max="12542" width="12" style="244" customWidth="1"/>
    <col min="12543" max="12543" width="7" style="244" customWidth="1"/>
    <col min="12544" max="12544" width="12" style="244" customWidth="1"/>
    <col min="12545" max="12545" width="7" style="244" customWidth="1"/>
    <col min="12546" max="12546" width="12" style="244" customWidth="1"/>
    <col min="12547" max="12547" width="7" style="244" customWidth="1"/>
    <col min="12548" max="12548" width="12" style="244" customWidth="1"/>
    <col min="12549" max="12549" width="7" style="244" customWidth="1"/>
    <col min="12550" max="12550" width="12" style="244" customWidth="1"/>
    <col min="12551" max="12551" width="7" style="244" customWidth="1"/>
    <col min="12552" max="12552" width="12" style="244" customWidth="1"/>
    <col min="12553" max="12553" width="7" style="244" customWidth="1"/>
    <col min="12554" max="12554" width="12" style="244" customWidth="1"/>
    <col min="12555" max="12555" width="9.140625" style="244"/>
    <col min="12556" max="12558" width="12.7109375" style="244" customWidth="1"/>
    <col min="12559" max="12794" width="9.140625" style="244"/>
    <col min="12795" max="12795" width="6.7109375" style="244" customWidth="1"/>
    <col min="12796" max="12796" width="8.7109375" style="244" customWidth="1"/>
    <col min="12797" max="12797" width="15.28515625" style="244" customWidth="1"/>
    <col min="12798" max="12798" width="12" style="244" customWidth="1"/>
    <col min="12799" max="12799" width="7" style="244" customWidth="1"/>
    <col min="12800" max="12800" width="12" style="244" customWidth="1"/>
    <col min="12801" max="12801" width="7" style="244" customWidth="1"/>
    <col min="12802" max="12802" width="12" style="244" customWidth="1"/>
    <col min="12803" max="12803" width="7" style="244" customWidth="1"/>
    <col min="12804" max="12804" width="12" style="244" customWidth="1"/>
    <col min="12805" max="12805" width="7" style="244" customWidth="1"/>
    <col min="12806" max="12806" width="12" style="244" customWidth="1"/>
    <col min="12807" max="12807" width="7" style="244" customWidth="1"/>
    <col min="12808" max="12808" width="12" style="244" customWidth="1"/>
    <col min="12809" max="12809" width="7" style="244" customWidth="1"/>
    <col min="12810" max="12810" width="12" style="244" customWidth="1"/>
    <col min="12811" max="12811" width="9.140625" style="244"/>
    <col min="12812" max="12814" width="12.7109375" style="244" customWidth="1"/>
    <col min="12815" max="13050" width="9.140625" style="244"/>
    <col min="13051" max="13051" width="6.7109375" style="244" customWidth="1"/>
    <col min="13052" max="13052" width="8.7109375" style="244" customWidth="1"/>
    <col min="13053" max="13053" width="15.28515625" style="244" customWidth="1"/>
    <col min="13054" max="13054" width="12" style="244" customWidth="1"/>
    <col min="13055" max="13055" width="7" style="244" customWidth="1"/>
    <col min="13056" max="13056" width="12" style="244" customWidth="1"/>
    <col min="13057" max="13057" width="7" style="244" customWidth="1"/>
    <col min="13058" max="13058" width="12" style="244" customWidth="1"/>
    <col min="13059" max="13059" width="7" style="244" customWidth="1"/>
    <col min="13060" max="13060" width="12" style="244" customWidth="1"/>
    <col min="13061" max="13061" width="7" style="244" customWidth="1"/>
    <col min="13062" max="13062" width="12" style="244" customWidth="1"/>
    <col min="13063" max="13063" width="7" style="244" customWidth="1"/>
    <col min="13064" max="13064" width="12" style="244" customWidth="1"/>
    <col min="13065" max="13065" width="7" style="244" customWidth="1"/>
    <col min="13066" max="13066" width="12" style="244" customWidth="1"/>
    <col min="13067" max="13067" width="9.140625" style="244"/>
    <col min="13068" max="13070" width="12.7109375" style="244" customWidth="1"/>
    <col min="13071" max="13306" width="9.140625" style="244"/>
    <col min="13307" max="13307" width="6.7109375" style="244" customWidth="1"/>
    <col min="13308" max="13308" width="8.7109375" style="244" customWidth="1"/>
    <col min="13309" max="13309" width="15.28515625" style="244" customWidth="1"/>
    <col min="13310" max="13310" width="12" style="244" customWidth="1"/>
    <col min="13311" max="13311" width="7" style="244" customWidth="1"/>
    <col min="13312" max="13312" width="12" style="244" customWidth="1"/>
    <col min="13313" max="13313" width="7" style="244" customWidth="1"/>
    <col min="13314" max="13314" width="12" style="244" customWidth="1"/>
    <col min="13315" max="13315" width="7" style="244" customWidth="1"/>
    <col min="13316" max="13316" width="12" style="244" customWidth="1"/>
    <col min="13317" max="13317" width="7" style="244" customWidth="1"/>
    <col min="13318" max="13318" width="12" style="244" customWidth="1"/>
    <col min="13319" max="13319" width="7" style="244" customWidth="1"/>
    <col min="13320" max="13320" width="12" style="244" customWidth="1"/>
    <col min="13321" max="13321" width="7" style="244" customWidth="1"/>
    <col min="13322" max="13322" width="12" style="244" customWidth="1"/>
    <col min="13323" max="13323" width="9.140625" style="244"/>
    <col min="13324" max="13326" width="12.7109375" style="244" customWidth="1"/>
    <col min="13327" max="13562" width="9.140625" style="244"/>
    <col min="13563" max="13563" width="6.7109375" style="244" customWidth="1"/>
    <col min="13564" max="13564" width="8.7109375" style="244" customWidth="1"/>
    <col min="13565" max="13565" width="15.28515625" style="244" customWidth="1"/>
    <col min="13566" max="13566" width="12" style="244" customWidth="1"/>
    <col min="13567" max="13567" width="7" style="244" customWidth="1"/>
    <col min="13568" max="13568" width="12" style="244" customWidth="1"/>
    <col min="13569" max="13569" width="7" style="244" customWidth="1"/>
    <col min="13570" max="13570" width="12" style="244" customWidth="1"/>
    <col min="13571" max="13571" width="7" style="244" customWidth="1"/>
    <col min="13572" max="13572" width="12" style="244" customWidth="1"/>
    <col min="13573" max="13573" width="7" style="244" customWidth="1"/>
    <col min="13574" max="13574" width="12" style="244" customWidth="1"/>
    <col min="13575" max="13575" width="7" style="244" customWidth="1"/>
    <col min="13576" max="13576" width="12" style="244" customWidth="1"/>
    <col min="13577" max="13577" width="7" style="244" customWidth="1"/>
    <col min="13578" max="13578" width="12" style="244" customWidth="1"/>
    <col min="13579" max="13579" width="9.140625" style="244"/>
    <col min="13580" max="13582" width="12.7109375" style="244" customWidth="1"/>
    <col min="13583" max="13818" width="9.140625" style="244"/>
    <col min="13819" max="13819" width="6.7109375" style="244" customWidth="1"/>
    <col min="13820" max="13820" width="8.7109375" style="244" customWidth="1"/>
    <col min="13821" max="13821" width="15.28515625" style="244" customWidth="1"/>
    <col min="13822" max="13822" width="12" style="244" customWidth="1"/>
    <col min="13823" max="13823" width="7" style="244" customWidth="1"/>
    <col min="13824" max="13824" width="12" style="244" customWidth="1"/>
    <col min="13825" max="13825" width="7" style="244" customWidth="1"/>
    <col min="13826" max="13826" width="12" style="244" customWidth="1"/>
    <col min="13827" max="13827" width="7" style="244" customWidth="1"/>
    <col min="13828" max="13828" width="12" style="244" customWidth="1"/>
    <col min="13829" max="13829" width="7" style="244" customWidth="1"/>
    <col min="13830" max="13830" width="12" style="244" customWidth="1"/>
    <col min="13831" max="13831" width="7" style="244" customWidth="1"/>
    <col min="13832" max="13832" width="12" style="244" customWidth="1"/>
    <col min="13833" max="13833" width="7" style="244" customWidth="1"/>
    <col min="13834" max="13834" width="12" style="244" customWidth="1"/>
    <col min="13835" max="13835" width="9.140625" style="244"/>
    <col min="13836" max="13838" width="12.7109375" style="244" customWidth="1"/>
    <col min="13839" max="14074" width="9.140625" style="244"/>
    <col min="14075" max="14075" width="6.7109375" style="244" customWidth="1"/>
    <col min="14076" max="14076" width="8.7109375" style="244" customWidth="1"/>
    <col min="14077" max="14077" width="15.28515625" style="244" customWidth="1"/>
    <col min="14078" max="14078" width="12" style="244" customWidth="1"/>
    <col min="14079" max="14079" width="7" style="244" customWidth="1"/>
    <col min="14080" max="14080" width="12" style="244" customWidth="1"/>
    <col min="14081" max="14081" width="7" style="244" customWidth="1"/>
    <col min="14082" max="14082" width="12" style="244" customWidth="1"/>
    <col min="14083" max="14083" width="7" style="244" customWidth="1"/>
    <col min="14084" max="14084" width="12" style="244" customWidth="1"/>
    <col min="14085" max="14085" width="7" style="244" customWidth="1"/>
    <col min="14086" max="14086" width="12" style="244" customWidth="1"/>
    <col min="14087" max="14087" width="7" style="244" customWidth="1"/>
    <col min="14088" max="14088" width="12" style="244" customWidth="1"/>
    <col min="14089" max="14089" width="7" style="244" customWidth="1"/>
    <col min="14090" max="14090" width="12" style="244" customWidth="1"/>
    <col min="14091" max="14091" width="9.140625" style="244"/>
    <col min="14092" max="14094" width="12.7109375" style="244" customWidth="1"/>
    <col min="14095" max="14330" width="9.140625" style="244"/>
    <col min="14331" max="14331" width="6.7109375" style="244" customWidth="1"/>
    <col min="14332" max="14332" width="8.7109375" style="244" customWidth="1"/>
    <col min="14333" max="14333" width="15.28515625" style="244" customWidth="1"/>
    <col min="14334" max="14334" width="12" style="244" customWidth="1"/>
    <col min="14335" max="14335" width="7" style="244" customWidth="1"/>
    <col min="14336" max="14336" width="12" style="244" customWidth="1"/>
    <col min="14337" max="14337" width="7" style="244" customWidth="1"/>
    <col min="14338" max="14338" width="12" style="244" customWidth="1"/>
    <col min="14339" max="14339" width="7" style="244" customWidth="1"/>
    <col min="14340" max="14340" width="12" style="244" customWidth="1"/>
    <col min="14341" max="14341" width="7" style="244" customWidth="1"/>
    <col min="14342" max="14342" width="12" style="244" customWidth="1"/>
    <col min="14343" max="14343" width="7" style="244" customWidth="1"/>
    <col min="14344" max="14344" width="12" style="244" customWidth="1"/>
    <col min="14345" max="14345" width="7" style="244" customWidth="1"/>
    <col min="14346" max="14346" width="12" style="244" customWidth="1"/>
    <col min="14347" max="14347" width="9.140625" style="244"/>
    <col min="14348" max="14350" width="12.7109375" style="244" customWidth="1"/>
    <col min="14351" max="14586" width="9.140625" style="244"/>
    <col min="14587" max="14587" width="6.7109375" style="244" customWidth="1"/>
    <col min="14588" max="14588" width="8.7109375" style="244" customWidth="1"/>
    <col min="14589" max="14589" width="15.28515625" style="244" customWidth="1"/>
    <col min="14590" max="14590" width="12" style="244" customWidth="1"/>
    <col min="14591" max="14591" width="7" style="244" customWidth="1"/>
    <col min="14592" max="14592" width="12" style="244" customWidth="1"/>
    <col min="14593" max="14593" width="7" style="244" customWidth="1"/>
    <col min="14594" max="14594" width="12" style="244" customWidth="1"/>
    <col min="14595" max="14595" width="7" style="244" customWidth="1"/>
    <col min="14596" max="14596" width="12" style="244" customWidth="1"/>
    <col min="14597" max="14597" width="7" style="244" customWidth="1"/>
    <col min="14598" max="14598" width="12" style="244" customWidth="1"/>
    <col min="14599" max="14599" width="7" style="244" customWidth="1"/>
    <col min="14600" max="14600" width="12" style="244" customWidth="1"/>
    <col min="14601" max="14601" width="7" style="244" customWidth="1"/>
    <col min="14602" max="14602" width="12" style="244" customWidth="1"/>
    <col min="14603" max="14603" width="9.140625" style="244"/>
    <col min="14604" max="14606" width="12.7109375" style="244" customWidth="1"/>
    <col min="14607" max="14842" width="9.140625" style="244"/>
    <col min="14843" max="14843" width="6.7109375" style="244" customWidth="1"/>
    <col min="14844" max="14844" width="8.7109375" style="244" customWidth="1"/>
    <col min="14845" max="14845" width="15.28515625" style="244" customWidth="1"/>
    <col min="14846" max="14846" width="12" style="244" customWidth="1"/>
    <col min="14847" max="14847" width="7" style="244" customWidth="1"/>
    <col min="14848" max="14848" width="12" style="244" customWidth="1"/>
    <col min="14849" max="14849" width="7" style="244" customWidth="1"/>
    <col min="14850" max="14850" width="12" style="244" customWidth="1"/>
    <col min="14851" max="14851" width="7" style="244" customWidth="1"/>
    <col min="14852" max="14852" width="12" style="244" customWidth="1"/>
    <col min="14853" max="14853" width="7" style="244" customWidth="1"/>
    <col min="14854" max="14854" width="12" style="244" customWidth="1"/>
    <col min="14855" max="14855" width="7" style="244" customWidth="1"/>
    <col min="14856" max="14856" width="12" style="244" customWidth="1"/>
    <col min="14857" max="14857" width="7" style="244" customWidth="1"/>
    <col min="14858" max="14858" width="12" style="244" customWidth="1"/>
    <col min="14859" max="14859" width="9.140625" style="244"/>
    <col min="14860" max="14862" width="12.7109375" style="244" customWidth="1"/>
    <col min="14863" max="15098" width="9.140625" style="244"/>
    <col min="15099" max="15099" width="6.7109375" style="244" customWidth="1"/>
    <col min="15100" max="15100" width="8.7109375" style="244" customWidth="1"/>
    <col min="15101" max="15101" width="15.28515625" style="244" customWidth="1"/>
    <col min="15102" max="15102" width="12" style="244" customWidth="1"/>
    <col min="15103" max="15103" width="7" style="244" customWidth="1"/>
    <col min="15104" max="15104" width="12" style="244" customWidth="1"/>
    <col min="15105" max="15105" width="7" style="244" customWidth="1"/>
    <col min="15106" max="15106" width="12" style="244" customWidth="1"/>
    <col min="15107" max="15107" width="7" style="244" customWidth="1"/>
    <col min="15108" max="15108" width="12" style="244" customWidth="1"/>
    <col min="15109" max="15109" width="7" style="244" customWidth="1"/>
    <col min="15110" max="15110" width="12" style="244" customWidth="1"/>
    <col min="15111" max="15111" width="7" style="244" customWidth="1"/>
    <col min="15112" max="15112" width="12" style="244" customWidth="1"/>
    <col min="15113" max="15113" width="7" style="244" customWidth="1"/>
    <col min="15114" max="15114" width="12" style="244" customWidth="1"/>
    <col min="15115" max="15115" width="9.140625" style="244"/>
    <col min="15116" max="15118" width="12.7109375" style="244" customWidth="1"/>
    <col min="15119" max="15354" width="9.140625" style="244"/>
    <col min="15355" max="15355" width="6.7109375" style="244" customWidth="1"/>
    <col min="15356" max="15356" width="8.7109375" style="244" customWidth="1"/>
    <col min="15357" max="15357" width="15.28515625" style="244" customWidth="1"/>
    <col min="15358" max="15358" width="12" style="244" customWidth="1"/>
    <col min="15359" max="15359" width="7" style="244" customWidth="1"/>
    <col min="15360" max="15360" width="12" style="244" customWidth="1"/>
    <col min="15361" max="15361" width="7" style="244" customWidth="1"/>
    <col min="15362" max="15362" width="12" style="244" customWidth="1"/>
    <col min="15363" max="15363" width="7" style="244" customWidth="1"/>
    <col min="15364" max="15364" width="12" style="244" customWidth="1"/>
    <col min="15365" max="15365" width="7" style="244" customWidth="1"/>
    <col min="15366" max="15366" width="12" style="244" customWidth="1"/>
    <col min="15367" max="15367" width="7" style="244" customWidth="1"/>
    <col min="15368" max="15368" width="12" style="244" customWidth="1"/>
    <col min="15369" max="15369" width="7" style="244" customWidth="1"/>
    <col min="15370" max="15370" width="12" style="244" customWidth="1"/>
    <col min="15371" max="15371" width="9.140625" style="244"/>
    <col min="15372" max="15374" width="12.7109375" style="244" customWidth="1"/>
    <col min="15375" max="15610" width="9.140625" style="244"/>
    <col min="15611" max="15611" width="6.7109375" style="244" customWidth="1"/>
    <col min="15612" max="15612" width="8.7109375" style="244" customWidth="1"/>
    <col min="15613" max="15613" width="15.28515625" style="244" customWidth="1"/>
    <col min="15614" max="15614" width="12" style="244" customWidth="1"/>
    <col min="15615" max="15615" width="7" style="244" customWidth="1"/>
    <col min="15616" max="15616" width="12" style="244" customWidth="1"/>
    <col min="15617" max="15617" width="7" style="244" customWidth="1"/>
    <col min="15618" max="15618" width="12" style="244" customWidth="1"/>
    <col min="15619" max="15619" width="7" style="244" customWidth="1"/>
    <col min="15620" max="15620" width="12" style="244" customWidth="1"/>
    <col min="15621" max="15621" width="7" style="244" customWidth="1"/>
    <col min="15622" max="15622" width="12" style="244" customWidth="1"/>
    <col min="15623" max="15623" width="7" style="244" customWidth="1"/>
    <col min="15624" max="15624" width="12" style="244" customWidth="1"/>
    <col min="15625" max="15625" width="7" style="244" customWidth="1"/>
    <col min="15626" max="15626" width="12" style="244" customWidth="1"/>
    <col min="15627" max="15627" width="9.140625" style="244"/>
    <col min="15628" max="15630" width="12.7109375" style="244" customWidth="1"/>
    <col min="15631" max="15866" width="9.140625" style="244"/>
    <col min="15867" max="15867" width="6.7109375" style="244" customWidth="1"/>
    <col min="15868" max="15868" width="8.7109375" style="244" customWidth="1"/>
    <col min="15869" max="15869" width="15.28515625" style="244" customWidth="1"/>
    <col min="15870" max="15870" width="12" style="244" customWidth="1"/>
    <col min="15871" max="15871" width="7" style="244" customWidth="1"/>
    <col min="15872" max="15872" width="12" style="244" customWidth="1"/>
    <col min="15873" max="15873" width="7" style="244" customWidth="1"/>
    <col min="15874" max="15874" width="12" style="244" customWidth="1"/>
    <col min="15875" max="15875" width="7" style="244" customWidth="1"/>
    <col min="15876" max="15876" width="12" style="244" customWidth="1"/>
    <col min="15877" max="15877" width="7" style="244" customWidth="1"/>
    <col min="15878" max="15878" width="12" style="244" customWidth="1"/>
    <col min="15879" max="15879" width="7" style="244" customWidth="1"/>
    <col min="15880" max="15880" width="12" style="244" customWidth="1"/>
    <col min="15881" max="15881" width="7" style="244" customWidth="1"/>
    <col min="15882" max="15882" width="12" style="244" customWidth="1"/>
    <col min="15883" max="15883" width="9.140625" style="244"/>
    <col min="15884" max="15886" width="12.7109375" style="244" customWidth="1"/>
    <col min="15887" max="16122" width="9.140625" style="244"/>
    <col min="16123" max="16123" width="6.7109375" style="244" customWidth="1"/>
    <col min="16124" max="16124" width="8.7109375" style="244" customWidth="1"/>
    <col min="16125" max="16125" width="15.28515625" style="244" customWidth="1"/>
    <col min="16126" max="16126" width="12" style="244" customWidth="1"/>
    <col min="16127" max="16127" width="7" style="244" customWidth="1"/>
    <col min="16128" max="16128" width="12" style="244" customWidth="1"/>
    <col min="16129" max="16129" width="7" style="244" customWidth="1"/>
    <col min="16130" max="16130" width="12" style="244" customWidth="1"/>
    <col min="16131" max="16131" width="7" style="244" customWidth="1"/>
    <col min="16132" max="16132" width="12" style="244" customWidth="1"/>
    <col min="16133" max="16133" width="7" style="244" customWidth="1"/>
    <col min="16134" max="16134" width="12" style="244" customWidth="1"/>
    <col min="16135" max="16135" width="7" style="244" customWidth="1"/>
    <col min="16136" max="16136" width="12" style="244" customWidth="1"/>
    <col min="16137" max="16137" width="7" style="244" customWidth="1"/>
    <col min="16138" max="16138" width="12" style="244" customWidth="1"/>
    <col min="16139" max="16139" width="9.140625" style="244"/>
    <col min="16140" max="16142" width="12.7109375" style="244" customWidth="1"/>
    <col min="16143" max="16384" width="9.140625" style="244"/>
  </cols>
  <sheetData>
    <row r="1" spans="1:17" ht="15" customHeight="1" x14ac:dyDescent="0.2">
      <c r="A1" s="1019" t="s">
        <v>1372</v>
      </c>
      <c r="B1" s="1020"/>
      <c r="C1" s="1020"/>
      <c r="D1" s="1020"/>
      <c r="E1" s="1020"/>
      <c r="F1" s="1020"/>
      <c r="G1" s="1020"/>
      <c r="H1" s="1021"/>
      <c r="I1" s="1025" t="s">
        <v>1380</v>
      </c>
      <c r="J1" s="1026"/>
      <c r="K1" s="1026"/>
      <c r="L1" s="1026"/>
      <c r="M1" s="1026"/>
      <c r="N1" s="1026"/>
      <c r="O1" s="1027"/>
    </row>
    <row r="2" spans="1:17" ht="15" customHeight="1" x14ac:dyDescent="0.2">
      <c r="A2" s="1022"/>
      <c r="B2" s="1023"/>
      <c r="C2" s="1023"/>
      <c r="D2" s="1023"/>
      <c r="E2" s="1023"/>
      <c r="F2" s="1023"/>
      <c r="G2" s="1023"/>
      <c r="H2" s="1024"/>
      <c r="I2" s="1028"/>
      <c r="J2" s="1029"/>
      <c r="K2" s="1029"/>
      <c r="L2" s="1029"/>
      <c r="M2" s="1029"/>
      <c r="N2" s="1029"/>
      <c r="O2" s="1030"/>
    </row>
    <row r="3" spans="1:17" ht="6" customHeight="1" x14ac:dyDescent="0.2">
      <c r="A3" s="245"/>
      <c r="B3" s="245"/>
      <c r="C3" s="246"/>
      <c r="D3" s="246"/>
      <c r="E3" s="247"/>
      <c r="F3" s="248"/>
      <c r="G3" s="247"/>
      <c r="H3" s="247"/>
      <c r="I3" s="247"/>
      <c r="J3" s="247"/>
      <c r="K3" s="247"/>
      <c r="L3" s="247"/>
      <c r="M3" s="247"/>
      <c r="N3" s="247"/>
      <c r="O3" s="247"/>
    </row>
    <row r="4" spans="1:17" ht="20.100000000000001" customHeight="1" x14ac:dyDescent="0.2">
      <c r="A4" s="149" t="str">
        <f>"Obra: "&amp;Resumo!B19</f>
        <v>Obra: Ponte sob o rio Piracicaba</v>
      </c>
      <c r="B4" s="249"/>
      <c r="C4" s="250"/>
      <c r="D4" s="250"/>
      <c r="E4" s="250"/>
      <c r="F4" s="251"/>
      <c r="G4" s="252"/>
      <c r="H4" s="253"/>
      <c r="I4" s="1031" t="s">
        <v>478</v>
      </c>
      <c r="J4" s="1032"/>
      <c r="K4" s="1032"/>
      <c r="L4" s="1032"/>
      <c r="M4" s="1032"/>
      <c r="N4" s="1032"/>
      <c r="O4" s="1033"/>
    </row>
    <row r="5" spans="1:17" ht="20.100000000000001" customHeight="1" x14ac:dyDescent="0.2">
      <c r="A5" s="151" t="str">
        <f>"Rodovia: "&amp;Resumo!B20</f>
        <v>Rodovia: Ligação entre Rua Quincas Honorato e Rua Rio Piracicaba</v>
      </c>
      <c r="B5" s="254"/>
      <c r="C5" s="255"/>
      <c r="D5" s="255"/>
      <c r="E5" s="255"/>
      <c r="F5" s="256"/>
      <c r="G5" s="257"/>
      <c r="H5" s="258"/>
      <c r="I5" s="1034"/>
      <c r="J5" s="1035"/>
      <c r="K5" s="1035"/>
      <c r="L5" s="1035"/>
      <c r="M5" s="1035"/>
      <c r="N5" s="1035"/>
      <c r="O5" s="1036"/>
    </row>
    <row r="6" spans="1:17" ht="20.100000000000001" customHeight="1" x14ac:dyDescent="0.2">
      <c r="A6" s="151" t="str">
        <f>"Trecho: "&amp;Resumo!B21</f>
        <v>Trecho: Ponto localizado</v>
      </c>
      <c r="B6" s="254"/>
      <c r="C6" s="255"/>
      <c r="D6" s="255"/>
      <c r="E6" s="255"/>
      <c r="F6" s="256"/>
      <c r="G6" s="257"/>
      <c r="H6" s="258"/>
      <c r="I6" s="1034"/>
      <c r="J6" s="1035"/>
      <c r="K6" s="1035"/>
      <c r="L6" s="1035"/>
      <c r="M6" s="1035"/>
      <c r="N6" s="1035"/>
      <c r="O6" s="1036"/>
    </row>
    <row r="7" spans="1:17" ht="20.100000000000001" customHeight="1" x14ac:dyDescent="0.2">
      <c r="A7" s="1017" t="str">
        <f>"Coordenadas: "&amp;UPPER(Resumo!$B$22)</f>
        <v>Coordenadas: 19°45'54.13"S / 43° 1'45.24"O</v>
      </c>
      <c r="B7" s="1018"/>
      <c r="C7" s="1018"/>
      <c r="D7" s="1018"/>
      <c r="E7" s="1018"/>
      <c r="F7" s="1018"/>
      <c r="G7" s="723"/>
      <c r="H7" s="262" t="s">
        <v>1564</v>
      </c>
      <c r="I7" s="1037"/>
      <c r="J7" s="1038"/>
      <c r="K7" s="1038"/>
      <c r="L7" s="1038"/>
      <c r="M7" s="1038"/>
      <c r="N7" s="1038"/>
      <c r="O7" s="1039"/>
    </row>
    <row r="8" spans="1:17" ht="6" customHeight="1" x14ac:dyDescent="0.2">
      <c r="A8" s="263"/>
      <c r="B8" s="263"/>
      <c r="C8" s="264"/>
      <c r="D8" s="264"/>
      <c r="E8" s="264"/>
      <c r="F8" s="265"/>
      <c r="G8" s="264"/>
      <c r="H8" s="264"/>
      <c r="I8" s="264"/>
      <c r="J8" s="264"/>
      <c r="K8" s="264"/>
      <c r="L8" s="264"/>
      <c r="M8" s="264"/>
      <c r="N8" s="264"/>
      <c r="O8" s="266"/>
    </row>
    <row r="9" spans="1:17" ht="12.95" customHeight="1" x14ac:dyDescent="0.2">
      <c r="A9" s="1014" t="s">
        <v>273</v>
      </c>
      <c r="B9" s="1000" t="s">
        <v>479</v>
      </c>
      <c r="C9" s="1001"/>
      <c r="D9" s="1002"/>
      <c r="E9" s="997" t="s">
        <v>478</v>
      </c>
      <c r="F9" s="998"/>
      <c r="G9" s="998"/>
      <c r="H9" s="998"/>
      <c r="I9" s="998"/>
      <c r="J9" s="998"/>
      <c r="K9" s="998"/>
      <c r="L9" s="998"/>
      <c r="M9" s="998"/>
      <c r="N9" s="998"/>
      <c r="O9" s="999"/>
    </row>
    <row r="10" spans="1:17" ht="12.95" customHeight="1" x14ac:dyDescent="0.2">
      <c r="A10" s="1015"/>
      <c r="B10" s="1003"/>
      <c r="C10" s="1004"/>
      <c r="D10" s="1005"/>
      <c r="E10" s="1006" t="s">
        <v>429</v>
      </c>
      <c r="F10" s="1007"/>
      <c r="G10" s="1008"/>
      <c r="H10" s="1008"/>
      <c r="I10" s="1008"/>
      <c r="J10" s="1008"/>
      <c r="K10" s="1008"/>
      <c r="L10" s="1008"/>
      <c r="M10" s="1008"/>
      <c r="N10" s="1008"/>
      <c r="O10" s="1009"/>
    </row>
    <row r="11" spans="1:17" ht="12.95" customHeight="1" x14ac:dyDescent="0.2">
      <c r="A11" s="1015"/>
      <c r="B11" s="1000" t="s">
        <v>365</v>
      </c>
      <c r="C11" s="1002"/>
      <c r="D11" s="267" t="s">
        <v>480</v>
      </c>
      <c r="E11" s="1010" t="s">
        <v>481</v>
      </c>
      <c r="F11" s="1011"/>
      <c r="G11" s="1012">
        <f>E11+1</f>
        <v>2</v>
      </c>
      <c r="H11" s="1013"/>
      <c r="I11" s="1012">
        <f>G11+1</f>
        <v>3</v>
      </c>
      <c r="J11" s="1013"/>
      <c r="K11" s="1012">
        <f>I11+1</f>
        <v>4</v>
      </c>
      <c r="L11" s="1013"/>
      <c r="M11" s="1012">
        <f>K11+1</f>
        <v>5</v>
      </c>
      <c r="N11" s="1013"/>
      <c r="O11" s="268"/>
    </row>
    <row r="12" spans="1:17" ht="12.95" customHeight="1" x14ac:dyDescent="0.2">
      <c r="A12" s="1016"/>
      <c r="B12" s="1003"/>
      <c r="C12" s="1005"/>
      <c r="D12" s="269" t="s">
        <v>438</v>
      </c>
      <c r="E12" s="270" t="s">
        <v>424</v>
      </c>
      <c r="F12" s="271" t="s">
        <v>482</v>
      </c>
      <c r="G12" s="270" t="s">
        <v>424</v>
      </c>
      <c r="H12" s="271" t="s">
        <v>482</v>
      </c>
      <c r="I12" s="270" t="s">
        <v>424</v>
      </c>
      <c r="J12" s="271" t="s">
        <v>482</v>
      </c>
      <c r="K12" s="270" t="s">
        <v>424</v>
      </c>
      <c r="L12" s="271" t="s">
        <v>482</v>
      </c>
      <c r="M12" s="270" t="s">
        <v>424</v>
      </c>
      <c r="N12" s="271" t="s">
        <v>482</v>
      </c>
      <c r="O12" s="272"/>
    </row>
    <row r="13" spans="1:17" ht="12.95" customHeight="1" x14ac:dyDescent="0.2">
      <c r="A13" s="273" t="s">
        <v>481</v>
      </c>
      <c r="B13" s="274" t="s">
        <v>483</v>
      </c>
      <c r="C13" s="275"/>
      <c r="D13" s="474">
        <f>Orçamento!J16</f>
        <v>0</v>
      </c>
      <c r="E13" s="276">
        <v>0.75</v>
      </c>
      <c r="F13" s="277">
        <f>E13*$D13</f>
        <v>0</v>
      </c>
      <c r="G13" s="276"/>
      <c r="H13" s="277">
        <f>G13*$D13</f>
        <v>0</v>
      </c>
      <c r="I13" s="276"/>
      <c r="J13" s="277">
        <f>I13*$D13</f>
        <v>0</v>
      </c>
      <c r="K13" s="276"/>
      <c r="L13" s="277">
        <f>K13*$D13</f>
        <v>0</v>
      </c>
      <c r="M13" s="276"/>
      <c r="N13" s="277">
        <f>M13*$D13</f>
        <v>0</v>
      </c>
      <c r="O13" s="277"/>
      <c r="Q13" s="526"/>
    </row>
    <row r="14" spans="1:17" x14ac:dyDescent="0.2">
      <c r="A14" s="666" t="s">
        <v>946</v>
      </c>
      <c r="B14" s="989" t="s">
        <v>1344</v>
      </c>
      <c r="C14" s="990"/>
      <c r="D14" s="475"/>
      <c r="E14" s="669"/>
      <c r="F14" s="278"/>
      <c r="G14" s="669"/>
      <c r="H14" s="278"/>
      <c r="I14" s="669"/>
      <c r="J14" s="278"/>
      <c r="K14" s="669"/>
      <c r="L14" s="278"/>
      <c r="M14" s="669"/>
      <c r="N14" s="278"/>
      <c r="O14" s="278"/>
      <c r="Q14" s="526"/>
    </row>
    <row r="15" spans="1:17" ht="12.95" customHeight="1" x14ac:dyDescent="0.2">
      <c r="A15" s="666" t="s">
        <v>297</v>
      </c>
      <c r="B15" s="667" t="s">
        <v>933</v>
      </c>
      <c r="C15" s="668"/>
      <c r="D15" s="475">
        <f>Resumo!G5</f>
        <v>0</v>
      </c>
      <c r="E15" s="669"/>
      <c r="F15" s="278"/>
      <c r="G15" s="669">
        <f>1/3</f>
        <v>0.33333333333333331</v>
      </c>
      <c r="H15" s="278">
        <f t="shared" ref="H15:L17" si="0">G15*$D15</f>
        <v>0</v>
      </c>
      <c r="I15" s="669">
        <f>1/3</f>
        <v>0.33333333333333331</v>
      </c>
      <c r="J15" s="278">
        <f t="shared" si="0"/>
        <v>0</v>
      </c>
      <c r="K15" s="669">
        <f>1/3</f>
        <v>0.33333333333333331</v>
      </c>
      <c r="L15" s="278">
        <f>K15*$D15</f>
        <v>0</v>
      </c>
      <c r="M15" s="669"/>
      <c r="N15" s="278">
        <f t="shared" ref="N15:N24" si="1">M15*$D15</f>
        <v>0</v>
      </c>
      <c r="O15" s="278"/>
      <c r="Q15" s="526"/>
    </row>
    <row r="16" spans="1:17" ht="12.95" customHeight="1" x14ac:dyDescent="0.2">
      <c r="A16" s="666" t="s">
        <v>301</v>
      </c>
      <c r="B16" s="667" t="s">
        <v>934</v>
      </c>
      <c r="C16" s="668"/>
      <c r="D16" s="475">
        <f>Resumo!G6</f>
        <v>0</v>
      </c>
      <c r="E16" s="669"/>
      <c r="F16" s="278"/>
      <c r="G16" s="669"/>
      <c r="H16" s="278"/>
      <c r="I16" s="669">
        <f>1/3</f>
        <v>0.33333333333333331</v>
      </c>
      <c r="J16" s="278">
        <f t="shared" si="0"/>
        <v>0</v>
      </c>
      <c r="K16" s="669">
        <f>1/3</f>
        <v>0.33333333333333331</v>
      </c>
      <c r="L16" s="278">
        <f t="shared" si="0"/>
        <v>0</v>
      </c>
      <c r="M16" s="669">
        <f>1/3</f>
        <v>0.33333333333333331</v>
      </c>
      <c r="N16" s="278">
        <f t="shared" si="1"/>
        <v>0</v>
      </c>
      <c r="O16" s="278"/>
      <c r="Q16" s="526"/>
    </row>
    <row r="17" spans="1:17" ht="12.95" customHeight="1" x14ac:dyDescent="0.2">
      <c r="A17" s="666" t="s">
        <v>303</v>
      </c>
      <c r="B17" s="667" t="s">
        <v>484</v>
      </c>
      <c r="C17" s="668"/>
      <c r="D17" s="475">
        <f>Resumo!G7</f>
        <v>0</v>
      </c>
      <c r="E17" s="669"/>
      <c r="F17" s="278"/>
      <c r="G17" s="669"/>
      <c r="H17" s="278"/>
      <c r="I17" s="669"/>
      <c r="J17" s="278"/>
      <c r="K17" s="669">
        <v>0.15</v>
      </c>
      <c r="L17" s="278">
        <f t="shared" si="0"/>
        <v>0</v>
      </c>
      <c r="M17" s="669">
        <v>0.15</v>
      </c>
      <c r="N17" s="278">
        <f t="shared" si="1"/>
        <v>0</v>
      </c>
      <c r="O17" s="278"/>
      <c r="Q17" s="526"/>
    </row>
    <row r="18" spans="1:17" ht="12.95" customHeight="1" x14ac:dyDescent="0.2">
      <c r="A18" s="666" t="s">
        <v>1070</v>
      </c>
      <c r="B18" s="667" t="s">
        <v>1522</v>
      </c>
      <c r="C18" s="668"/>
      <c r="D18" s="475">
        <f>Resumo!G8</f>
        <v>0</v>
      </c>
      <c r="E18" s="669"/>
      <c r="F18" s="278"/>
      <c r="G18" s="669"/>
      <c r="H18" s="278"/>
      <c r="I18" s="669">
        <v>0.2</v>
      </c>
      <c r="J18" s="277">
        <f>I18*$D18</f>
        <v>0</v>
      </c>
      <c r="K18" s="669">
        <v>0.2</v>
      </c>
      <c r="L18" s="277">
        <f>K18*$D18</f>
        <v>0</v>
      </c>
      <c r="M18" s="669">
        <v>0.2</v>
      </c>
      <c r="N18" s="277">
        <f>M18*$D18</f>
        <v>0</v>
      </c>
      <c r="O18" s="278"/>
      <c r="Q18" s="526"/>
    </row>
    <row r="19" spans="1:17" ht="12.95" customHeight="1" x14ac:dyDescent="0.2">
      <c r="A19" s="666" t="s">
        <v>1072</v>
      </c>
      <c r="B19" s="667" t="s">
        <v>1022</v>
      </c>
      <c r="C19" s="668"/>
      <c r="D19" s="475">
        <f>Resumo!G9</f>
        <v>0</v>
      </c>
      <c r="E19" s="669"/>
      <c r="F19" s="278"/>
      <c r="G19" s="669"/>
      <c r="H19" s="278"/>
      <c r="I19" s="669"/>
      <c r="J19" s="278">
        <f t="shared" ref="J19:J24" si="2">I19*$D19</f>
        <v>0</v>
      </c>
      <c r="K19" s="669"/>
      <c r="L19" s="278">
        <f t="shared" ref="L19:L24" si="3">K19*$D19</f>
        <v>0</v>
      </c>
      <c r="M19" s="669"/>
      <c r="N19" s="278">
        <f t="shared" si="1"/>
        <v>0</v>
      </c>
      <c r="O19" s="278"/>
      <c r="Q19" s="526"/>
    </row>
    <row r="20" spans="1:17" ht="12.95" customHeight="1" x14ac:dyDescent="0.2">
      <c r="A20" s="666" t="s">
        <v>1395</v>
      </c>
      <c r="B20" s="667" t="s">
        <v>1523</v>
      </c>
      <c r="C20" s="668"/>
      <c r="D20" s="475">
        <f>Resumo!G10</f>
        <v>0</v>
      </c>
      <c r="E20" s="669"/>
      <c r="F20" s="278"/>
      <c r="G20" s="669"/>
      <c r="H20" s="278"/>
      <c r="I20" s="669"/>
      <c r="J20" s="278"/>
      <c r="K20" s="669"/>
      <c r="L20" s="278"/>
      <c r="M20" s="669"/>
      <c r="N20" s="278"/>
      <c r="O20" s="278"/>
      <c r="Q20" s="526"/>
    </row>
    <row r="21" spans="1:17" ht="12.95" customHeight="1" x14ac:dyDescent="0.2">
      <c r="A21" s="666" t="s">
        <v>1431</v>
      </c>
      <c r="B21" s="667" t="s">
        <v>1524</v>
      </c>
      <c r="C21" s="668"/>
      <c r="D21" s="475">
        <f>Resumo!G11</f>
        <v>0</v>
      </c>
      <c r="E21" s="669"/>
      <c r="F21" s="278"/>
      <c r="G21" s="669"/>
      <c r="H21" s="278"/>
      <c r="I21" s="669"/>
      <c r="J21" s="278"/>
      <c r="K21" s="669"/>
      <c r="L21" s="278"/>
      <c r="M21" s="669"/>
      <c r="N21" s="278"/>
      <c r="O21" s="278"/>
      <c r="Q21" s="526"/>
    </row>
    <row r="22" spans="1:17" ht="12.95" customHeight="1" x14ac:dyDescent="0.2">
      <c r="A22" s="666" t="s">
        <v>1507</v>
      </c>
      <c r="B22" s="667" t="s">
        <v>1525</v>
      </c>
      <c r="C22" s="668"/>
      <c r="D22" s="475">
        <f>Resumo!G12</f>
        <v>0</v>
      </c>
      <c r="E22" s="669"/>
      <c r="F22" s="278"/>
      <c r="G22" s="669"/>
      <c r="H22" s="278"/>
      <c r="I22" s="669"/>
      <c r="J22" s="278"/>
      <c r="K22" s="669"/>
      <c r="L22" s="278"/>
      <c r="M22" s="669"/>
      <c r="N22" s="278"/>
      <c r="O22" s="278"/>
      <c r="Q22" s="526"/>
    </row>
    <row r="23" spans="1:17" ht="12.95" customHeight="1" x14ac:dyDescent="0.2">
      <c r="A23" s="666" t="s">
        <v>1526</v>
      </c>
      <c r="B23" s="667" t="s">
        <v>1023</v>
      </c>
      <c r="C23" s="668"/>
      <c r="D23" s="475">
        <f>Resumo!G13</f>
        <v>0</v>
      </c>
      <c r="E23" s="669"/>
      <c r="F23" s="278"/>
      <c r="G23" s="669"/>
      <c r="H23" s="278"/>
      <c r="I23" s="669"/>
      <c r="J23" s="278">
        <f t="shared" si="2"/>
        <v>0</v>
      </c>
      <c r="K23" s="669"/>
      <c r="L23" s="278">
        <f t="shared" si="3"/>
        <v>0</v>
      </c>
      <c r="M23" s="669"/>
      <c r="N23" s="278">
        <f t="shared" si="1"/>
        <v>0</v>
      </c>
      <c r="O23" s="278"/>
      <c r="Q23" s="526"/>
    </row>
    <row r="24" spans="1:17" ht="12.95" customHeight="1" x14ac:dyDescent="0.2">
      <c r="A24" s="666" t="s">
        <v>947</v>
      </c>
      <c r="B24" s="279" t="s">
        <v>485</v>
      </c>
      <c r="C24" s="668"/>
      <c r="D24" s="475">
        <f>Resumo!G14</f>
        <v>0</v>
      </c>
      <c r="E24" s="669"/>
      <c r="F24" s="278"/>
      <c r="G24" s="686">
        <f>1/9</f>
        <v>0.1111111111111111</v>
      </c>
      <c r="H24" s="278">
        <f t="shared" ref="H24" si="4">G24*$D24</f>
        <v>0</v>
      </c>
      <c r="I24" s="686">
        <f>G24</f>
        <v>0.1111111111111111</v>
      </c>
      <c r="J24" s="278">
        <f t="shared" si="2"/>
        <v>0</v>
      </c>
      <c r="K24" s="686">
        <f>I24</f>
        <v>0.1111111111111111</v>
      </c>
      <c r="L24" s="278">
        <f t="shared" si="3"/>
        <v>0</v>
      </c>
      <c r="M24" s="686">
        <f>K24</f>
        <v>0.1111111111111111</v>
      </c>
      <c r="N24" s="278">
        <f t="shared" si="1"/>
        <v>0</v>
      </c>
      <c r="O24" s="278"/>
      <c r="Q24" s="526"/>
    </row>
    <row r="25" spans="1:17" ht="12.95" customHeight="1" x14ac:dyDescent="0.2">
      <c r="A25" s="991" t="s">
        <v>486</v>
      </c>
      <c r="B25" s="992"/>
      <c r="C25" s="993"/>
      <c r="D25" s="280">
        <f>SUM(D13:D24)</f>
        <v>0</v>
      </c>
      <c r="E25" s="281" t="e">
        <f>ROUND(F25/$D$26,4)</f>
        <v>#DIV/0!</v>
      </c>
      <c r="F25" s="282">
        <f>SUM(F13:F24)</f>
        <v>0</v>
      </c>
      <c r="G25" s="281" t="e">
        <f>ROUND(H25/$D$26,4)</f>
        <v>#DIV/0!</v>
      </c>
      <c r="H25" s="282">
        <f>SUM(H13:H24)</f>
        <v>0</v>
      </c>
      <c r="I25" s="281" t="e">
        <f>ROUND(J25/$D$26,4)</f>
        <v>#DIV/0!</v>
      </c>
      <c r="J25" s="282">
        <f>SUM(J13:J24)</f>
        <v>0</v>
      </c>
      <c r="K25" s="281" t="e">
        <f>ROUND(L25/$D$26,4)</f>
        <v>#DIV/0!</v>
      </c>
      <c r="L25" s="282">
        <f>SUM(L13:L24)</f>
        <v>0</v>
      </c>
      <c r="M25" s="281" t="e">
        <f>ROUND(N25/$D$26,4)</f>
        <v>#DIV/0!</v>
      </c>
      <c r="N25" s="282">
        <f>SUM(N13:N24)</f>
        <v>0</v>
      </c>
      <c r="O25" s="283"/>
    </row>
    <row r="26" spans="1:17" ht="12.95" customHeight="1" x14ac:dyDescent="0.2">
      <c r="A26" s="994" t="s">
        <v>487</v>
      </c>
      <c r="B26" s="995"/>
      <c r="C26" s="996"/>
      <c r="D26" s="284">
        <f>D25</f>
        <v>0</v>
      </c>
      <c r="E26" s="285" t="e">
        <f>ROUND(F26/$D$26,4)</f>
        <v>#DIV/0!</v>
      </c>
      <c r="F26" s="286">
        <f>F25</f>
        <v>0</v>
      </c>
      <c r="G26" s="285" t="e">
        <f>ROUND(H26/$D$26,4)</f>
        <v>#DIV/0!</v>
      </c>
      <c r="H26" s="287">
        <f>SUM(F26+H25)</f>
        <v>0</v>
      </c>
      <c r="I26" s="285" t="e">
        <f>ROUND(J26/$D$26,4)</f>
        <v>#DIV/0!</v>
      </c>
      <c r="J26" s="287">
        <f>SUM(H26+J25)</f>
        <v>0</v>
      </c>
      <c r="K26" s="285" t="e">
        <f>ROUND(L26/$D$26,4)</f>
        <v>#DIV/0!</v>
      </c>
      <c r="L26" s="287">
        <f>SUM(J26+L25)</f>
        <v>0</v>
      </c>
      <c r="M26" s="285" t="e">
        <f>ROUND(N26/$D$26,4)</f>
        <v>#DIV/0!</v>
      </c>
      <c r="N26" s="287">
        <f>SUM(L26+N25)</f>
        <v>0</v>
      </c>
      <c r="O26" s="287"/>
    </row>
    <row r="27" spans="1:17" ht="12.95" customHeight="1" x14ac:dyDescent="0.2"/>
    <row r="28" spans="1:17" x14ac:dyDescent="0.2">
      <c r="A28" s="1014" t="s">
        <v>273</v>
      </c>
      <c r="B28" s="1000" t="s">
        <v>479</v>
      </c>
      <c r="C28" s="1001"/>
      <c r="D28" s="1002"/>
      <c r="E28" s="997" t="s">
        <v>478</v>
      </c>
      <c r="F28" s="998"/>
      <c r="G28" s="998"/>
      <c r="H28" s="998"/>
      <c r="I28" s="998"/>
      <c r="J28" s="998"/>
      <c r="K28" s="998"/>
      <c r="L28" s="998"/>
      <c r="M28" s="998"/>
      <c r="N28" s="998"/>
      <c r="O28" s="999"/>
    </row>
    <row r="29" spans="1:17" x14ac:dyDescent="0.2">
      <c r="A29" s="1015"/>
      <c r="B29" s="1003"/>
      <c r="C29" s="1004"/>
      <c r="D29" s="1005"/>
      <c r="E29" s="1006" t="s">
        <v>429</v>
      </c>
      <c r="F29" s="1007"/>
      <c r="G29" s="1008"/>
      <c r="H29" s="1008"/>
      <c r="I29" s="1008"/>
      <c r="J29" s="1008"/>
      <c r="K29" s="1008"/>
      <c r="L29" s="1008"/>
      <c r="M29" s="1008"/>
      <c r="N29" s="1008"/>
      <c r="O29" s="1009"/>
    </row>
    <row r="30" spans="1:17" x14ac:dyDescent="0.2">
      <c r="A30" s="1015"/>
      <c r="B30" s="1000" t="s">
        <v>365</v>
      </c>
      <c r="C30" s="1002"/>
      <c r="D30" s="267" t="s">
        <v>480</v>
      </c>
      <c r="E30" s="1010" t="s">
        <v>1089</v>
      </c>
      <c r="F30" s="1011"/>
      <c r="G30" s="1012">
        <f>E30+1</f>
        <v>7</v>
      </c>
      <c r="H30" s="1013"/>
      <c r="I30" s="1012">
        <f>G30+1</f>
        <v>8</v>
      </c>
      <c r="J30" s="1013"/>
      <c r="K30" s="1012">
        <f>I30+1</f>
        <v>9</v>
      </c>
      <c r="L30" s="1013"/>
      <c r="M30" s="1012">
        <f>K30+1</f>
        <v>10</v>
      </c>
      <c r="N30" s="1013"/>
      <c r="O30" s="268"/>
    </row>
    <row r="31" spans="1:17" x14ac:dyDescent="0.2">
      <c r="A31" s="1016"/>
      <c r="B31" s="1003"/>
      <c r="C31" s="1005"/>
      <c r="D31" s="702" t="s">
        <v>438</v>
      </c>
      <c r="E31" s="270" t="s">
        <v>424</v>
      </c>
      <c r="F31" s="271" t="s">
        <v>482</v>
      </c>
      <c r="G31" s="270" t="s">
        <v>424</v>
      </c>
      <c r="H31" s="271" t="s">
        <v>482</v>
      </c>
      <c r="I31" s="270" t="s">
        <v>424</v>
      </c>
      <c r="J31" s="271" t="s">
        <v>482</v>
      </c>
      <c r="K31" s="270" t="s">
        <v>424</v>
      </c>
      <c r="L31" s="271" t="s">
        <v>482</v>
      </c>
      <c r="M31" s="270" t="s">
        <v>424</v>
      </c>
      <c r="N31" s="271" t="s">
        <v>482</v>
      </c>
      <c r="O31" s="272"/>
    </row>
    <row r="32" spans="1:17" x14ac:dyDescent="0.2">
      <c r="A32" s="273" t="s">
        <v>481</v>
      </c>
      <c r="B32" s="274" t="s">
        <v>483</v>
      </c>
      <c r="C32" s="275"/>
      <c r="D32" s="474">
        <f>D13</f>
        <v>0</v>
      </c>
      <c r="E32" s="276"/>
      <c r="F32" s="277"/>
      <c r="G32" s="276"/>
      <c r="H32" s="277">
        <f>G32*$D32</f>
        <v>0</v>
      </c>
      <c r="I32" s="276"/>
      <c r="J32" s="277">
        <f>I32*$D32</f>
        <v>0</v>
      </c>
      <c r="K32" s="276"/>
      <c r="L32" s="277"/>
      <c r="M32" s="276">
        <v>0.25</v>
      </c>
      <c r="N32" s="277">
        <f>M32*$D32</f>
        <v>0</v>
      </c>
      <c r="O32" s="277"/>
    </row>
    <row r="33" spans="1:17" ht="12.75" customHeight="1" x14ac:dyDescent="0.2">
      <c r="A33" s="666" t="s">
        <v>946</v>
      </c>
      <c r="B33" s="989" t="s">
        <v>1344</v>
      </c>
      <c r="C33" s="990"/>
      <c r="D33" s="475"/>
      <c r="E33" s="669"/>
      <c r="F33" s="278"/>
      <c r="G33" s="669"/>
      <c r="H33" s="278"/>
      <c r="I33" s="669"/>
      <c r="J33" s="278"/>
      <c r="K33" s="669"/>
      <c r="L33" s="278"/>
      <c r="M33" s="669"/>
      <c r="N33" s="278"/>
      <c r="O33" s="278"/>
    </row>
    <row r="34" spans="1:17" x14ac:dyDescent="0.2">
      <c r="A34" s="666" t="s">
        <v>297</v>
      </c>
      <c r="B34" s="667" t="s">
        <v>933</v>
      </c>
      <c r="C34" s="668"/>
      <c r="D34" s="475">
        <f>D15</f>
        <v>0</v>
      </c>
      <c r="E34" s="669"/>
      <c r="F34" s="278"/>
      <c r="G34" s="669"/>
      <c r="H34" s="278"/>
      <c r="I34" s="669"/>
      <c r="J34" s="278">
        <f t="shared" ref="J34:J43" si="5">I34*$D34</f>
        <v>0</v>
      </c>
      <c r="K34" s="669"/>
      <c r="L34" s="278">
        <f t="shared" ref="L34:L36" si="6">K34*$D34</f>
        <v>0</v>
      </c>
      <c r="M34" s="669"/>
      <c r="N34" s="278">
        <f t="shared" ref="N34:N43" si="7">M34*$D34</f>
        <v>0</v>
      </c>
      <c r="O34" s="278"/>
      <c r="P34" s="526"/>
      <c r="Q34" s="526"/>
    </row>
    <row r="35" spans="1:17" x14ac:dyDescent="0.2">
      <c r="A35" s="666" t="s">
        <v>301</v>
      </c>
      <c r="B35" s="667" t="s">
        <v>934</v>
      </c>
      <c r="C35" s="668"/>
      <c r="D35" s="475">
        <f>D16</f>
        <v>0</v>
      </c>
      <c r="E35" s="669"/>
      <c r="F35" s="278">
        <f t="shared" ref="F35:J36" si="8">E35*$D35</f>
        <v>0</v>
      </c>
      <c r="G35" s="669"/>
      <c r="H35" s="278">
        <f>G35*$D35</f>
        <v>0</v>
      </c>
      <c r="I35" s="669"/>
      <c r="J35" s="278">
        <f>I35*$D35</f>
        <v>0</v>
      </c>
      <c r="K35" s="669"/>
      <c r="L35" s="278">
        <f t="shared" si="6"/>
        <v>0</v>
      </c>
      <c r="M35" s="669"/>
      <c r="N35" s="278">
        <f t="shared" si="7"/>
        <v>0</v>
      </c>
      <c r="O35" s="278"/>
      <c r="P35" s="526"/>
      <c r="Q35" s="526"/>
    </row>
    <row r="36" spans="1:17" x14ac:dyDescent="0.2">
      <c r="A36" s="666" t="s">
        <v>303</v>
      </c>
      <c r="B36" s="667" t="s">
        <v>484</v>
      </c>
      <c r="C36" s="668"/>
      <c r="D36" s="475">
        <f>D17</f>
        <v>0</v>
      </c>
      <c r="E36" s="703">
        <v>0.15</v>
      </c>
      <c r="F36" s="278">
        <f t="shared" si="8"/>
        <v>0</v>
      </c>
      <c r="G36" s="703">
        <v>0.15</v>
      </c>
      <c r="H36" s="278">
        <f t="shared" si="8"/>
        <v>0</v>
      </c>
      <c r="I36" s="703">
        <v>0.15</v>
      </c>
      <c r="J36" s="278">
        <f t="shared" si="8"/>
        <v>0</v>
      </c>
      <c r="K36" s="703">
        <v>0.15</v>
      </c>
      <c r="L36" s="278">
        <f t="shared" si="6"/>
        <v>0</v>
      </c>
      <c r="M36" s="703">
        <v>0.1</v>
      </c>
      <c r="N36" s="277">
        <f>M36*$D36</f>
        <v>0</v>
      </c>
      <c r="O36" s="278"/>
      <c r="P36" s="526"/>
      <c r="Q36" s="526"/>
    </row>
    <row r="37" spans="1:17" x14ac:dyDescent="0.2">
      <c r="A37" s="666" t="s">
        <v>1070</v>
      </c>
      <c r="B37" s="667" t="s">
        <v>1522</v>
      </c>
      <c r="C37" s="668"/>
      <c r="D37" s="475">
        <f t="shared" ref="D37:D41" si="9">D18</f>
        <v>0</v>
      </c>
      <c r="E37" s="669">
        <v>0.2</v>
      </c>
      <c r="F37" s="277">
        <f>E37*$D37</f>
        <v>0</v>
      </c>
      <c r="G37" s="669">
        <v>0.2</v>
      </c>
      <c r="H37" s="277">
        <f>G37*$D37</f>
        <v>0</v>
      </c>
      <c r="I37" s="669"/>
      <c r="J37" s="277"/>
      <c r="K37" s="669"/>
      <c r="L37" s="277"/>
      <c r="M37" s="669"/>
      <c r="N37" s="277"/>
      <c r="O37" s="278"/>
      <c r="P37" s="526"/>
      <c r="Q37" s="526"/>
    </row>
    <row r="38" spans="1:17" x14ac:dyDescent="0.2">
      <c r="A38" s="666" t="s">
        <v>1072</v>
      </c>
      <c r="B38" s="667" t="s">
        <v>1022</v>
      </c>
      <c r="C38" s="668"/>
      <c r="D38" s="475">
        <f t="shared" si="9"/>
        <v>0</v>
      </c>
      <c r="E38" s="669"/>
      <c r="F38" s="278"/>
      <c r="G38" s="669"/>
      <c r="H38" s="278"/>
      <c r="I38" s="669"/>
      <c r="J38" s="278">
        <f t="shared" si="5"/>
        <v>0</v>
      </c>
      <c r="K38" s="669"/>
      <c r="L38" s="277"/>
      <c r="M38" s="669">
        <v>1</v>
      </c>
      <c r="N38" s="277">
        <f>M38*$D38</f>
        <v>0</v>
      </c>
      <c r="O38" s="278"/>
      <c r="P38" s="526"/>
      <c r="Q38" s="526"/>
    </row>
    <row r="39" spans="1:17" x14ac:dyDescent="0.2">
      <c r="A39" s="666" t="s">
        <v>1395</v>
      </c>
      <c r="B39" s="667" t="s">
        <v>1523</v>
      </c>
      <c r="C39" s="668"/>
      <c r="D39" s="475">
        <f t="shared" si="9"/>
        <v>0</v>
      </c>
      <c r="E39" s="669"/>
      <c r="F39" s="278"/>
      <c r="G39" s="669">
        <v>0.1</v>
      </c>
      <c r="H39" s="277">
        <f>G39*$D39</f>
        <v>0</v>
      </c>
      <c r="I39" s="669">
        <v>0.3</v>
      </c>
      <c r="J39" s="277">
        <f>I39*$D39</f>
        <v>0</v>
      </c>
      <c r="K39" s="669">
        <v>0.3</v>
      </c>
      <c r="L39" s="277">
        <f>K39*$D39</f>
        <v>0</v>
      </c>
      <c r="M39" s="669">
        <v>0.3</v>
      </c>
      <c r="N39" s="277">
        <f>M39*$D39</f>
        <v>0</v>
      </c>
      <c r="O39" s="278"/>
      <c r="P39" s="526"/>
      <c r="Q39" s="526"/>
    </row>
    <row r="40" spans="1:17" x14ac:dyDescent="0.2">
      <c r="A40" s="666" t="s">
        <v>1431</v>
      </c>
      <c r="B40" s="667" t="s">
        <v>1524</v>
      </c>
      <c r="C40" s="668"/>
      <c r="D40" s="475">
        <f t="shared" si="9"/>
        <v>0</v>
      </c>
      <c r="E40" s="669"/>
      <c r="F40" s="278"/>
      <c r="G40" s="669">
        <v>0.1</v>
      </c>
      <c r="H40" s="277">
        <f>G40*$D40</f>
        <v>0</v>
      </c>
      <c r="I40" s="669">
        <v>0.3</v>
      </c>
      <c r="J40" s="277">
        <f>I40*$D40</f>
        <v>0</v>
      </c>
      <c r="K40" s="669">
        <v>0.3</v>
      </c>
      <c r="L40" s="277">
        <f>K40*$D40</f>
        <v>0</v>
      </c>
      <c r="M40" s="669">
        <v>0.3</v>
      </c>
      <c r="N40" s="277">
        <f>M40*$D40</f>
        <v>0</v>
      </c>
      <c r="O40" s="278"/>
      <c r="P40" s="526"/>
      <c r="Q40" s="526"/>
    </row>
    <row r="41" spans="1:17" x14ac:dyDescent="0.2">
      <c r="A41" s="666" t="s">
        <v>1507</v>
      </c>
      <c r="B41" s="667" t="s">
        <v>1525</v>
      </c>
      <c r="C41" s="668"/>
      <c r="D41" s="475">
        <f t="shared" si="9"/>
        <v>0</v>
      </c>
      <c r="E41" s="669">
        <v>0.2</v>
      </c>
      <c r="F41" s="277">
        <f>E41*$D41</f>
        <v>0</v>
      </c>
      <c r="G41" s="669">
        <v>0.2</v>
      </c>
      <c r="H41" s="277">
        <f>G41*$D41</f>
        <v>0</v>
      </c>
      <c r="I41" s="669">
        <v>0.2</v>
      </c>
      <c r="J41" s="277">
        <f>I41*$D41</f>
        <v>0</v>
      </c>
      <c r="K41" s="669">
        <v>0.2</v>
      </c>
      <c r="L41" s="277">
        <f>K41*$D41</f>
        <v>0</v>
      </c>
      <c r="M41" s="669">
        <v>0.2</v>
      </c>
      <c r="N41" s="277">
        <f>M41*$D41</f>
        <v>0</v>
      </c>
      <c r="O41" s="278"/>
      <c r="P41" s="526"/>
      <c r="Q41" s="526"/>
    </row>
    <row r="42" spans="1:17" x14ac:dyDescent="0.2">
      <c r="A42" s="666" t="s">
        <v>1526</v>
      </c>
      <c r="B42" s="667" t="s">
        <v>1023</v>
      </c>
      <c r="C42" s="668"/>
      <c r="D42" s="475">
        <f>D23</f>
        <v>0</v>
      </c>
      <c r="E42" s="669"/>
      <c r="F42" s="278"/>
      <c r="G42" s="669"/>
      <c r="H42" s="278"/>
      <c r="I42" s="669"/>
      <c r="J42" s="278">
        <f t="shared" si="5"/>
        <v>0</v>
      </c>
      <c r="K42" s="669">
        <v>0.5</v>
      </c>
      <c r="L42" s="277">
        <f>K42*$D42</f>
        <v>0</v>
      </c>
      <c r="M42" s="669">
        <v>0.5</v>
      </c>
      <c r="N42" s="277">
        <f>M42*$D42</f>
        <v>0</v>
      </c>
      <c r="O42" s="278"/>
      <c r="P42" s="526"/>
      <c r="Q42" s="526"/>
    </row>
    <row r="43" spans="1:17" x14ac:dyDescent="0.2">
      <c r="A43" s="666" t="s">
        <v>947</v>
      </c>
      <c r="B43" s="279" t="s">
        <v>485</v>
      </c>
      <c r="C43" s="668"/>
      <c r="D43" s="475">
        <f>D24</f>
        <v>0</v>
      </c>
      <c r="E43" s="686">
        <f>M24</f>
        <v>0.1111111111111111</v>
      </c>
      <c r="F43" s="278">
        <f t="shared" ref="F43" si="10">E43*$D43</f>
        <v>0</v>
      </c>
      <c r="G43" s="686">
        <f>E43</f>
        <v>0.1111111111111111</v>
      </c>
      <c r="H43" s="278">
        <f t="shared" ref="H43" si="11">G43*$D43</f>
        <v>0</v>
      </c>
      <c r="I43" s="686">
        <f>G43</f>
        <v>0.1111111111111111</v>
      </c>
      <c r="J43" s="278">
        <f t="shared" si="5"/>
        <v>0</v>
      </c>
      <c r="K43" s="686">
        <f>I43</f>
        <v>0.1111111111111111</v>
      </c>
      <c r="L43" s="278">
        <f t="shared" ref="L43" si="12">K43*$D43</f>
        <v>0</v>
      </c>
      <c r="M43" s="686">
        <f>K43</f>
        <v>0.1111111111111111</v>
      </c>
      <c r="N43" s="278">
        <f t="shared" si="7"/>
        <v>0</v>
      </c>
      <c r="O43" s="278"/>
      <c r="P43" s="526"/>
      <c r="Q43" s="526"/>
    </row>
    <row r="44" spans="1:17" x14ac:dyDescent="0.2">
      <c r="A44" s="991" t="s">
        <v>486</v>
      </c>
      <c r="B44" s="992"/>
      <c r="C44" s="993"/>
      <c r="D44" s="280">
        <f>SUM(D32:D43)</f>
        <v>0</v>
      </c>
      <c r="E44" s="281" t="e">
        <f>ROUND(F44/$D$26,4)</f>
        <v>#DIV/0!</v>
      </c>
      <c r="F44" s="282">
        <f>SUM(F32:F43)</f>
        <v>0</v>
      </c>
      <c r="G44" s="281" t="e">
        <f>ROUND(H44/$D$26,4)</f>
        <v>#DIV/0!</v>
      </c>
      <c r="H44" s="282">
        <f>SUM(H32:H43)</f>
        <v>0</v>
      </c>
      <c r="I44" s="281" t="e">
        <f>ROUND(J44/$D$26,4)</f>
        <v>#DIV/0!</v>
      </c>
      <c r="J44" s="282">
        <f>SUM(J32:J43)</f>
        <v>0</v>
      </c>
      <c r="K44" s="281" t="e">
        <f>ROUND(L44/$D$26,4)</f>
        <v>#DIV/0!</v>
      </c>
      <c r="L44" s="282">
        <f>SUM(L32:L43)</f>
        <v>0</v>
      </c>
      <c r="M44" s="281" t="e">
        <f>ROUND(N44/$D$26,4)</f>
        <v>#DIV/0!</v>
      </c>
      <c r="N44" s="282">
        <f>SUM(N32:N43)</f>
        <v>0</v>
      </c>
      <c r="O44" s="283"/>
    </row>
    <row r="45" spans="1:17" x14ac:dyDescent="0.2">
      <c r="A45" s="994" t="s">
        <v>487</v>
      </c>
      <c r="B45" s="995"/>
      <c r="C45" s="996"/>
      <c r="D45" s="284">
        <f>D44</f>
        <v>0</v>
      </c>
      <c r="E45" s="285" t="e">
        <f>ROUND(F45/$D$26,4)</f>
        <v>#DIV/0!</v>
      </c>
      <c r="F45" s="286">
        <f>F44+N26</f>
        <v>0</v>
      </c>
      <c r="G45" s="285" t="e">
        <f>ROUND(H45/$D$26,4)</f>
        <v>#DIV/0!</v>
      </c>
      <c r="H45" s="287">
        <f>SUM(F45+H44)</f>
        <v>0</v>
      </c>
      <c r="I45" s="285" t="e">
        <f>ROUND(J45/$D$26,4)</f>
        <v>#DIV/0!</v>
      </c>
      <c r="J45" s="287">
        <f>SUM(H45+J44)</f>
        <v>0</v>
      </c>
      <c r="K45" s="285" t="e">
        <f>ROUND(L45/$D$26,4)</f>
        <v>#DIV/0!</v>
      </c>
      <c r="L45" s="287">
        <f>SUM(J45+L44)</f>
        <v>0</v>
      </c>
      <c r="M45" s="285" t="e">
        <f>ROUND(N45/$D$26,4)</f>
        <v>#DIV/0!</v>
      </c>
      <c r="N45" s="287">
        <f>SUM(L45+N44)</f>
        <v>0</v>
      </c>
      <c r="O45" s="287"/>
    </row>
    <row r="46" spans="1:17" ht="12.95" customHeight="1" x14ac:dyDescent="0.2"/>
  </sheetData>
  <mergeCells count="30">
    <mergeCell ref="A7:F7"/>
    <mergeCell ref="M11:N11"/>
    <mergeCell ref="A1:H2"/>
    <mergeCell ref="I1:O2"/>
    <mergeCell ref="I4:O7"/>
    <mergeCell ref="A9:A12"/>
    <mergeCell ref="B9:D10"/>
    <mergeCell ref="E9:O9"/>
    <mergeCell ref="E10:O10"/>
    <mergeCell ref="B11:C12"/>
    <mergeCell ref="E11:F11"/>
    <mergeCell ref="G11:H11"/>
    <mergeCell ref="I11:J11"/>
    <mergeCell ref="K11:L11"/>
    <mergeCell ref="B33:C33"/>
    <mergeCell ref="A44:C44"/>
    <mergeCell ref="A45:C45"/>
    <mergeCell ref="B14:C14"/>
    <mergeCell ref="E28:O28"/>
    <mergeCell ref="B28:D29"/>
    <mergeCell ref="E29:O29"/>
    <mergeCell ref="B30:C31"/>
    <mergeCell ref="E30:F30"/>
    <mergeCell ref="G30:H30"/>
    <mergeCell ref="I30:J30"/>
    <mergeCell ref="K30:L30"/>
    <mergeCell ref="M30:N30"/>
    <mergeCell ref="A26:C26"/>
    <mergeCell ref="A25:C25"/>
    <mergeCell ref="A28:A31"/>
  </mergeCells>
  <phoneticPr fontId="16" type="noConversion"/>
  <conditionalFormatting sqref="F13:F23 H13:H14 J13:J14 J19:J23 H19:H23">
    <cfRule type="cellIs" dxfId="68" priority="210" operator="equal">
      <formula>0</formula>
    </cfRule>
  </conditionalFormatting>
  <conditionalFormatting sqref="L13:L14 L19:L23">
    <cfRule type="cellIs" dxfId="67" priority="180" operator="equal">
      <formula>0</formula>
    </cfRule>
  </conditionalFormatting>
  <conditionalFormatting sqref="N13:N17 N19:N23">
    <cfRule type="cellIs" dxfId="66" priority="178" operator="equal">
      <formula>0</formula>
    </cfRule>
  </conditionalFormatting>
  <conditionalFormatting sqref="H24">
    <cfRule type="cellIs" dxfId="65" priority="67" operator="equal">
      <formula>0</formula>
    </cfRule>
  </conditionalFormatting>
  <conditionalFormatting sqref="J24">
    <cfRule type="cellIs" dxfId="64" priority="66" operator="equal">
      <formula>0</formula>
    </cfRule>
  </conditionalFormatting>
  <conditionalFormatting sqref="L24">
    <cfRule type="cellIs" dxfId="63" priority="65" operator="equal">
      <formula>0</formula>
    </cfRule>
  </conditionalFormatting>
  <conditionalFormatting sqref="N24">
    <cfRule type="cellIs" dxfId="62" priority="64" operator="equal">
      <formula>0</formula>
    </cfRule>
  </conditionalFormatting>
  <conditionalFormatting sqref="F32:F34 H32:H34 J32:J34 J38 H38 F38:F40 J42 H42 F42">
    <cfRule type="cellIs" dxfId="61" priority="63" operator="equal">
      <formula>0</formula>
    </cfRule>
  </conditionalFormatting>
  <conditionalFormatting sqref="L33:L35 L38">
    <cfRule type="cellIs" dxfId="60" priority="62" operator="equal">
      <formula>0</formula>
    </cfRule>
  </conditionalFormatting>
  <conditionalFormatting sqref="N33:N35">
    <cfRule type="cellIs" dxfId="59" priority="61" operator="equal">
      <formula>0</formula>
    </cfRule>
  </conditionalFormatting>
  <conditionalFormatting sqref="H43">
    <cfRule type="cellIs" dxfId="58" priority="60" operator="equal">
      <formula>0</formula>
    </cfRule>
  </conditionalFormatting>
  <conditionalFormatting sqref="J43">
    <cfRule type="cellIs" dxfId="57" priority="59" operator="equal">
      <formula>0</formula>
    </cfRule>
  </conditionalFormatting>
  <conditionalFormatting sqref="N43">
    <cfRule type="cellIs" dxfId="56" priority="57" operator="equal">
      <formula>0</formula>
    </cfRule>
  </conditionalFormatting>
  <conditionalFormatting sqref="H15:H18 J15:J17 L15:L17">
    <cfRule type="cellIs" dxfId="55" priority="56" operator="equal">
      <formula>0</formula>
    </cfRule>
  </conditionalFormatting>
  <conditionalFormatting sqref="J36 H36 F36">
    <cfRule type="cellIs" dxfId="54" priority="55" operator="equal">
      <formula>0</formula>
    </cfRule>
  </conditionalFormatting>
  <conditionalFormatting sqref="L43">
    <cfRule type="cellIs" dxfId="53" priority="51" operator="equal">
      <formula>0</formula>
    </cfRule>
  </conditionalFormatting>
  <conditionalFormatting sqref="F43">
    <cfRule type="cellIs" dxfId="52" priority="53" operator="equal">
      <formula>0</formula>
    </cfRule>
  </conditionalFormatting>
  <conditionalFormatting sqref="F35">
    <cfRule type="cellIs" dxfId="51" priority="28" operator="equal">
      <formula>0</formula>
    </cfRule>
  </conditionalFormatting>
  <conditionalFormatting sqref="H35">
    <cfRule type="cellIs" dxfId="50" priority="27" operator="equal">
      <formula>0</formula>
    </cfRule>
  </conditionalFormatting>
  <conditionalFormatting sqref="J35">
    <cfRule type="cellIs" dxfId="49" priority="26" operator="equal">
      <formula>0</formula>
    </cfRule>
  </conditionalFormatting>
  <conditionalFormatting sqref="L32">
    <cfRule type="cellIs" dxfId="48" priority="25" operator="equal">
      <formula>0</formula>
    </cfRule>
  </conditionalFormatting>
  <conditionalFormatting sqref="N32">
    <cfRule type="cellIs" dxfId="47" priority="24" operator="equal">
      <formula>0</formula>
    </cfRule>
  </conditionalFormatting>
  <conditionalFormatting sqref="N38:N40 N42">
    <cfRule type="cellIs" dxfId="46" priority="23" operator="equal">
      <formula>0</formula>
    </cfRule>
  </conditionalFormatting>
  <conditionalFormatting sqref="N36">
    <cfRule type="cellIs" dxfId="45" priority="22" operator="equal">
      <formula>0</formula>
    </cfRule>
  </conditionalFormatting>
  <conditionalFormatting sqref="L36">
    <cfRule type="cellIs" dxfId="44" priority="21" operator="equal">
      <formula>0</formula>
    </cfRule>
  </conditionalFormatting>
  <conditionalFormatting sqref="L40">
    <cfRule type="cellIs" dxfId="43" priority="20" operator="equal">
      <formula>0</formula>
    </cfRule>
  </conditionalFormatting>
  <conditionalFormatting sqref="J40">
    <cfRule type="cellIs" dxfId="42" priority="19" operator="equal">
      <formula>0</formula>
    </cfRule>
  </conditionalFormatting>
  <conditionalFormatting sqref="H40">
    <cfRule type="cellIs" dxfId="41" priority="18" operator="equal">
      <formula>0</formula>
    </cfRule>
  </conditionalFormatting>
  <conditionalFormatting sqref="L39">
    <cfRule type="cellIs" dxfId="40" priority="17" operator="equal">
      <formula>0</formula>
    </cfRule>
  </conditionalFormatting>
  <conditionalFormatting sqref="J39">
    <cfRule type="cellIs" dxfId="39" priority="16" operator="equal">
      <formula>0</formula>
    </cfRule>
  </conditionalFormatting>
  <conditionalFormatting sqref="H39">
    <cfRule type="cellIs" dxfId="38" priority="15" operator="equal">
      <formula>0</formula>
    </cfRule>
  </conditionalFormatting>
  <conditionalFormatting sqref="N41">
    <cfRule type="cellIs" dxfId="37" priority="14" operator="equal">
      <formula>0</formula>
    </cfRule>
  </conditionalFormatting>
  <conditionalFormatting sqref="L41">
    <cfRule type="cellIs" dxfId="36" priority="13" operator="equal">
      <formula>0</formula>
    </cfRule>
  </conditionalFormatting>
  <conditionalFormatting sqref="J41">
    <cfRule type="cellIs" dxfId="35" priority="12" operator="equal">
      <formula>0</formula>
    </cfRule>
  </conditionalFormatting>
  <conditionalFormatting sqref="H41">
    <cfRule type="cellIs" dxfId="34" priority="11" operator="equal">
      <formula>0</formula>
    </cfRule>
  </conditionalFormatting>
  <conditionalFormatting sqref="L42">
    <cfRule type="cellIs" dxfId="33" priority="10" operator="equal">
      <formula>0</formula>
    </cfRule>
  </conditionalFormatting>
  <conditionalFormatting sqref="F41">
    <cfRule type="cellIs" dxfId="32" priority="9" operator="equal">
      <formula>0</formula>
    </cfRule>
  </conditionalFormatting>
  <conditionalFormatting sqref="N37">
    <cfRule type="cellIs" dxfId="31" priority="8" operator="equal">
      <formula>0</formula>
    </cfRule>
  </conditionalFormatting>
  <conditionalFormatting sqref="L37">
    <cfRule type="cellIs" dxfId="30" priority="7" operator="equal">
      <formula>0</formula>
    </cfRule>
  </conditionalFormatting>
  <conditionalFormatting sqref="J37">
    <cfRule type="cellIs" dxfId="29" priority="6" operator="equal">
      <formula>0</formula>
    </cfRule>
  </conditionalFormatting>
  <conditionalFormatting sqref="H37">
    <cfRule type="cellIs" dxfId="28" priority="5" operator="equal">
      <formula>0</formula>
    </cfRule>
  </conditionalFormatting>
  <conditionalFormatting sqref="F37">
    <cfRule type="cellIs" dxfId="27" priority="4" operator="equal">
      <formula>0</formula>
    </cfRule>
  </conditionalFormatting>
  <conditionalFormatting sqref="J18">
    <cfRule type="cellIs" dxfId="26" priority="3" operator="equal">
      <formula>0</formula>
    </cfRule>
  </conditionalFormatting>
  <conditionalFormatting sqref="L18">
    <cfRule type="cellIs" dxfId="25" priority="2" operator="equal">
      <formula>0</formula>
    </cfRule>
  </conditionalFormatting>
  <conditionalFormatting sqref="N18">
    <cfRule type="cellIs" dxfId="24" priority="1" operator="equal">
      <formula>0</formula>
    </cfRule>
  </conditionalFormatting>
  <printOptions horizontalCentered="1"/>
  <pageMargins left="0.31496062992125984" right="0.31496062992125984" top="0.70866141732283472" bottom="0.39370078740157483" header="0.51181102362204722" footer="0.51181102362204722"/>
  <pageSetup paperSize="9" scale="86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131"/>
  <sheetViews>
    <sheetView showGridLines="0" view="pageBreakPreview" zoomScaleNormal="100" zoomScaleSheetLayoutView="100" workbookViewId="0">
      <pane ySplit="6" topLeftCell="A97" activePane="bottomLeft" state="frozen"/>
      <selection activeCell="L13" sqref="L13"/>
      <selection pane="bottomLeft" activeCell="H9" sqref="H9"/>
    </sheetView>
  </sheetViews>
  <sheetFormatPr defaultColWidth="8.85546875" defaultRowHeight="12.75" x14ac:dyDescent="0.2"/>
  <cols>
    <col min="1" max="1" width="7.7109375" style="4" customWidth="1"/>
    <col min="2" max="2" width="68.42578125" style="4" customWidth="1"/>
    <col min="3" max="3" width="11.7109375" style="4" customWidth="1"/>
    <col min="4" max="5" width="7.7109375" style="4" customWidth="1"/>
    <col min="6" max="6" width="13.7109375" style="4" customWidth="1"/>
    <col min="7" max="9" width="12.140625" style="4" customWidth="1"/>
    <col min="10" max="10" width="14.28515625" style="4" customWidth="1"/>
    <col min="11" max="11" width="4.85546875" style="4" customWidth="1"/>
    <col min="12" max="16384" width="8.85546875" style="4"/>
  </cols>
  <sheetData>
    <row r="1" spans="1:10" ht="15" customHeight="1" x14ac:dyDescent="0.2">
      <c r="A1" s="2" t="str">
        <f>"OBRA: "&amp;UPPER(Resumo!$B$19)</f>
        <v>OBRA: PONTE SOB O RIO PIRACICABA</v>
      </c>
      <c r="B1" s="3"/>
      <c r="C1" s="975" t="s">
        <v>268</v>
      </c>
      <c r="D1" s="976"/>
      <c r="E1" s="977"/>
      <c r="F1" s="975" t="str">
        <f>Orçamento!G1</f>
        <v>PREFEITURA MUNICIPAL DE ERVAL SECO</v>
      </c>
      <c r="G1" s="976"/>
      <c r="H1" s="976"/>
      <c r="I1" s="976"/>
      <c r="J1" s="977"/>
    </row>
    <row r="2" spans="1:10" ht="15" customHeight="1" x14ac:dyDescent="0.2">
      <c r="A2" s="5" t="str">
        <f>"RODOVIA: "&amp;UPPER(Resumo!$B$20)</f>
        <v>RODOVIA: LIGAÇÃO ENTRE RUA QUINCAS HONORATO E RUA RIO PIRACICABA</v>
      </c>
      <c r="B2" s="6"/>
      <c r="C2" s="978" t="s">
        <v>269</v>
      </c>
      <c r="D2" s="979"/>
      <c r="E2" s="980"/>
      <c r="F2" s="978" t="str">
        <f>Orçamento!G2</f>
        <v>QUADRO DE QUANTIDADES E CUSTOS</v>
      </c>
      <c r="G2" s="979"/>
      <c r="H2" s="979"/>
      <c r="I2" s="979"/>
      <c r="J2" s="980"/>
    </row>
    <row r="3" spans="1:10" ht="15" customHeight="1" x14ac:dyDescent="0.2">
      <c r="A3" s="5" t="str">
        <f>"TRECHO: "&amp;UPPER(Resumo!$B$21)</f>
        <v>TRECHO: PONTO LOCALIZADO</v>
      </c>
      <c r="B3" s="6"/>
      <c r="C3" s="7" t="s">
        <v>271</v>
      </c>
      <c r="D3" s="8"/>
      <c r="E3" s="9">
        <f>Orçamento!F3</f>
        <v>0.26739999999999997</v>
      </c>
      <c r="F3" s="978" t="str">
        <f>Orçamento!G3</f>
        <v>TABELA REFERÊNCIA: SICRO / DNIT</v>
      </c>
      <c r="G3" s="979"/>
      <c r="H3" s="979"/>
      <c r="I3" s="979"/>
      <c r="J3" s="980"/>
    </row>
    <row r="4" spans="1:10" ht="15" customHeight="1" x14ac:dyDescent="0.2">
      <c r="A4" s="969" t="str">
        <f>"COORDENADAS: "&amp;UPPER(Resumo!$B$22)</f>
        <v>COORDENADAS: 19°45'54.13"S / 43° 1'45.24"O</v>
      </c>
      <c r="B4" s="971"/>
      <c r="C4" s="10" t="s">
        <v>802</v>
      </c>
      <c r="D4" s="11"/>
      <c r="E4" s="12">
        <f>Orçamento!F4</f>
        <v>0.20920000000000002</v>
      </c>
      <c r="F4" s="972" t="str">
        <f>Orçamento!G4</f>
        <v>DATA BASE: JULHO/2022 (DESON)</v>
      </c>
      <c r="G4" s="973"/>
      <c r="H4" s="973"/>
      <c r="I4" s="973"/>
      <c r="J4" s="974"/>
    </row>
    <row r="5" spans="1:10" ht="15" customHeight="1" x14ac:dyDescent="0.2">
      <c r="A5" s="983" t="s">
        <v>274</v>
      </c>
      <c r="B5" s="986" t="s">
        <v>275</v>
      </c>
      <c r="C5" s="986" t="s">
        <v>276</v>
      </c>
      <c r="D5" s="986" t="s">
        <v>65</v>
      </c>
      <c r="E5" s="986" t="s">
        <v>277</v>
      </c>
      <c r="F5" s="981" t="s">
        <v>278</v>
      </c>
      <c r="G5" s="983" t="s">
        <v>280</v>
      </c>
      <c r="H5" s="981" t="s">
        <v>281</v>
      </c>
      <c r="I5" s="981" t="s">
        <v>722</v>
      </c>
      <c r="J5" s="981" t="s">
        <v>723</v>
      </c>
    </row>
    <row r="6" spans="1:10" ht="15" customHeight="1" x14ac:dyDescent="0.2">
      <c r="A6" s="985"/>
      <c r="B6" s="987"/>
      <c r="C6" s="988"/>
      <c r="D6" s="987"/>
      <c r="E6" s="987"/>
      <c r="F6" s="982"/>
      <c r="G6" s="984"/>
      <c r="H6" s="982"/>
      <c r="I6" s="982"/>
      <c r="J6" s="982"/>
    </row>
    <row r="7" spans="1:10" x14ac:dyDescent="0.2">
      <c r="A7" s="29">
        <v>407819</v>
      </c>
      <c r="B7" s="658" t="s">
        <v>86</v>
      </c>
      <c r="C7" s="29" t="str">
        <f>VLOOKUP(B7,Orçamento!$C$7:$I$245,2,0)</f>
        <v>DNIT-ES 118/09</v>
      </c>
      <c r="D7" s="24"/>
      <c r="E7" s="22" t="str">
        <f>VLOOKUP(B7,Orçamento!$C$7:$I$245,4,0)</f>
        <v>kg</v>
      </c>
      <c r="F7" s="56">
        <f>SUMIFS(Orçamento!$G$7:$G$245,Orçamento!$C$7:$C$245,B7)</f>
        <v>242620.9</v>
      </c>
      <c r="G7" s="57">
        <f>VLOOKUP(B7,Orçamento!$C$7:$I$245,7,0)</f>
        <v>0</v>
      </c>
      <c r="H7" s="672">
        <f>SUMIFS(Orçamento!$J$7:$J$245,Orçamento!$C$7:$C$245,B7)</f>
        <v>0</v>
      </c>
      <c r="I7" s="674" t="e">
        <f t="shared" ref="I7:I38" si="0">H7/$H$115</f>
        <v>#DIV/0!</v>
      </c>
      <c r="J7" s="675" t="e">
        <f>I7+J6</f>
        <v>#DIV/0!</v>
      </c>
    </row>
    <row r="8" spans="1:10" ht="22.5" x14ac:dyDescent="0.2">
      <c r="A8" s="29">
        <v>1107900</v>
      </c>
      <c r="B8" s="658" t="s">
        <v>74</v>
      </c>
      <c r="C8" s="29" t="str">
        <f>VLOOKUP(B8,Orçamento!$C$7:$I$245,2,0)</f>
        <v>DNIT-ES 117/09</v>
      </c>
      <c r="D8" s="24"/>
      <c r="E8" s="22" t="str">
        <f>VLOOKUP(B8,Orçamento!$C$7:$I$245,4,0)</f>
        <v>m³</v>
      </c>
      <c r="F8" s="56">
        <f>SUMIFS(Orçamento!$G$7:$G$245,Orçamento!$C$7:$C$245,B8)</f>
        <v>1405.8764000000001</v>
      </c>
      <c r="G8" s="57">
        <f>VLOOKUP(B8,Orçamento!$C$7:$I$245,7,0)</f>
        <v>0</v>
      </c>
      <c r="H8" s="672">
        <f>SUMIFS(Orçamento!$J$7:$J$245,Orçamento!$C$7:$C$245,B8)</f>
        <v>0</v>
      </c>
      <c r="I8" s="674" t="e">
        <f t="shared" si="0"/>
        <v>#DIV/0!</v>
      </c>
      <c r="J8" s="675" t="e">
        <f t="shared" ref="J8:J71" si="1">I8+J7</f>
        <v>#DIV/0!</v>
      </c>
    </row>
    <row r="9" spans="1:10" ht="22.5" x14ac:dyDescent="0.2">
      <c r="A9" s="29">
        <v>3108017</v>
      </c>
      <c r="B9" s="661" t="s">
        <v>1336</v>
      </c>
      <c r="C9" s="29" t="str">
        <f>VLOOKUP(B9,Orçamento!$C$7:$I$245,2,0)</f>
        <v>DNIT-ES 120/09</v>
      </c>
      <c r="D9" s="24"/>
      <c r="E9" s="22" t="str">
        <f>VLOOKUP(B9,Orçamento!$C$7:$I$245,4,0)</f>
        <v>m²</v>
      </c>
      <c r="F9" s="56">
        <f>SUMIFS(Orçamento!$G$7:$G$245,Orçamento!$C$7:$C$245,B9)</f>
        <v>6072.4350000000004</v>
      </c>
      <c r="G9" s="57">
        <f>VLOOKUP(B9,Orçamento!$C$7:$I$245,7,0)</f>
        <v>0</v>
      </c>
      <c r="H9" s="672">
        <f>SUMIFS(Orçamento!$J$7:$J$245,Orçamento!$C$7:$C$245,B9)</f>
        <v>0</v>
      </c>
      <c r="I9" s="674" t="e">
        <f t="shared" si="0"/>
        <v>#DIV/0!</v>
      </c>
      <c r="J9" s="675" t="e">
        <f t="shared" si="1"/>
        <v>#DIV/0!</v>
      </c>
    </row>
    <row r="10" spans="1:10" ht="45" x14ac:dyDescent="0.2">
      <c r="A10" s="22">
        <v>92407</v>
      </c>
      <c r="B10" s="682" t="s">
        <v>1506</v>
      </c>
      <c r="C10" s="29"/>
      <c r="D10" s="24"/>
      <c r="E10" s="22" t="str">
        <f>Orçamento!F184</f>
        <v>m²</v>
      </c>
      <c r="F10" s="57">
        <f>Orçamento!H184</f>
        <v>0</v>
      </c>
      <c r="G10" s="57">
        <f>Orçamento!I184</f>
        <v>0</v>
      </c>
      <c r="H10" s="672">
        <f>Orçamento!J184</f>
        <v>0</v>
      </c>
      <c r="I10" s="674" t="e">
        <f t="shared" si="0"/>
        <v>#DIV/0!</v>
      </c>
      <c r="J10" s="675" t="e">
        <f t="shared" si="1"/>
        <v>#DIV/0!</v>
      </c>
    </row>
    <row r="11" spans="1:10" x14ac:dyDescent="0.2">
      <c r="A11" s="29">
        <v>4507755</v>
      </c>
      <c r="B11" s="683" t="s">
        <v>1353</v>
      </c>
      <c r="C11" s="29">
        <f>VLOOKUP(B11,Orçamento!$C$7:$I$245,2,0)</f>
        <v>0</v>
      </c>
      <c r="D11" s="24"/>
      <c r="E11" s="22" t="str">
        <f>VLOOKUP(B11,Orçamento!$C$7:$I$245,4,0)</f>
        <v>un</v>
      </c>
      <c r="F11" s="56">
        <f>SUMIFS(Orçamento!$G$7:$G$245,Orçamento!$C$7:$C$245,B11)</f>
        <v>300</v>
      </c>
      <c r="G11" s="57">
        <f>VLOOKUP(B11,Orçamento!$C$7:$I$245,7,0)</f>
        <v>0</v>
      </c>
      <c r="H11" s="672">
        <f>SUMIFS(Orçamento!$J$7:$J$245,Orçamento!$C$7:$C$245,B11)</f>
        <v>0</v>
      </c>
      <c r="I11" s="674" t="e">
        <f t="shared" si="0"/>
        <v>#DIV/0!</v>
      </c>
      <c r="J11" s="675" t="e">
        <f t="shared" si="1"/>
        <v>#DIV/0!</v>
      </c>
    </row>
    <row r="12" spans="1:10" ht="22.5" x14ac:dyDescent="0.2">
      <c r="A12" s="29">
        <v>4507835</v>
      </c>
      <c r="B12" s="661" t="s">
        <v>1122</v>
      </c>
      <c r="C12" s="29">
        <f>VLOOKUP(B12,Orçamento!$C$7:$I$245,2,0)</f>
        <v>0</v>
      </c>
      <c r="D12" s="24"/>
      <c r="E12" s="22" t="str">
        <f>VLOOKUP(B12,Orçamento!$C$7:$I$245,4,0)</f>
        <v>m</v>
      </c>
      <c r="F12" s="56">
        <f>SUMIFS(Orçamento!$G$7:$G$245,Orçamento!$C$7:$C$245,B12)</f>
        <v>3978</v>
      </c>
      <c r="G12" s="57">
        <f>VLOOKUP(B12,Orçamento!$C$7:$I$245,7,0)</f>
        <v>0</v>
      </c>
      <c r="H12" s="672">
        <f>SUMIFS(Orçamento!$J$7:$J$245,Orçamento!$C$7:$C$245,B12)</f>
        <v>0</v>
      </c>
      <c r="I12" s="674" t="e">
        <f t="shared" si="0"/>
        <v>#DIV/0!</v>
      </c>
      <c r="J12" s="675" t="e">
        <f t="shared" si="1"/>
        <v>#DIV/0!</v>
      </c>
    </row>
    <row r="13" spans="1:10" x14ac:dyDescent="0.2">
      <c r="A13" s="29">
        <v>2306070</v>
      </c>
      <c r="B13" s="658" t="s">
        <v>1219</v>
      </c>
      <c r="C13" s="29" t="str">
        <f>VLOOKUP(B13,Orçamento!$C$7:$I$245,2,0)</f>
        <v>DNIT-ES 121/09</v>
      </c>
      <c r="D13" s="24"/>
      <c r="E13" s="22" t="str">
        <f>VLOOKUP(B13,Orçamento!$C$7:$I$245,4,0)</f>
        <v>m</v>
      </c>
      <c r="F13" s="56">
        <f>SUMIFS(Orçamento!$G$7:$G$245,Orçamento!$C$7:$C$245,B13)</f>
        <v>216</v>
      </c>
      <c r="G13" s="57">
        <f>VLOOKUP(B13,Orçamento!$C$7:$I$245,7,0)</f>
        <v>0</v>
      </c>
      <c r="H13" s="672">
        <f>SUMIFS(Orçamento!$J$7:$J$245,Orçamento!$C$7:$C$245,B13)</f>
        <v>0</v>
      </c>
      <c r="I13" s="674" t="e">
        <f t="shared" si="0"/>
        <v>#DIV/0!</v>
      </c>
      <c r="J13" s="675" t="e">
        <f t="shared" si="1"/>
        <v>#DIV/0!</v>
      </c>
    </row>
    <row r="14" spans="1:10" x14ac:dyDescent="0.2">
      <c r="A14" s="29">
        <v>4507956</v>
      </c>
      <c r="B14" s="683" t="s">
        <v>1045</v>
      </c>
      <c r="C14" s="29" t="str">
        <f>VLOOKUP(B14,Orçamento!$C$7:$I$245,2,0)</f>
        <v>DNIT-ES 119/09</v>
      </c>
      <c r="D14" s="24"/>
      <c r="E14" s="22" t="str">
        <f>VLOOKUP(B14,Orçamento!$C$7:$I$245,4,0)</f>
        <v>kg</v>
      </c>
      <c r="F14" s="56">
        <f>SUMIFS(Orçamento!$G$7:$G$245,Orçamento!$C$7:$C$245,B14)</f>
        <v>18498</v>
      </c>
      <c r="G14" s="57">
        <f>VLOOKUP(B14,Orçamento!$C$7:$I$245,7,0)</f>
        <v>0</v>
      </c>
      <c r="H14" s="672">
        <f>SUMIFS(Orçamento!$J$7:$J$245,Orçamento!$C$7:$C$245,B14)</f>
        <v>0</v>
      </c>
      <c r="I14" s="674" t="e">
        <f t="shared" si="0"/>
        <v>#DIV/0!</v>
      </c>
      <c r="J14" s="675" t="e">
        <f t="shared" si="1"/>
        <v>#DIV/0!</v>
      </c>
    </row>
    <row r="15" spans="1:10" x14ac:dyDescent="0.2">
      <c r="A15" s="215" t="s">
        <v>900</v>
      </c>
      <c r="B15" s="705" t="s">
        <v>901</v>
      </c>
      <c r="C15" s="29">
        <f>VLOOKUP(B15,Orçamento!$C$7:$I$245,2,0)</f>
        <v>0</v>
      </c>
      <c r="D15" s="24"/>
      <c r="E15" s="22" t="str">
        <f>VLOOKUP(B15,Orçamento!$C$7:$I$245,4,0)</f>
        <v>m</v>
      </c>
      <c r="F15" s="56">
        <f>SUMIFS(Orçamento!$G$7:$G$245,Orçamento!$C$7:$C$245,B15)</f>
        <v>96</v>
      </c>
      <c r="G15" s="57">
        <f>VLOOKUP(B15,Orçamento!$C$7:$I$245,7,0)</f>
        <v>0</v>
      </c>
      <c r="H15" s="672">
        <f>SUMIFS(Orçamento!$J$7:$J$245,Orçamento!$C$7:$C$245,B15)</f>
        <v>0</v>
      </c>
      <c r="I15" s="674" t="e">
        <f t="shared" si="0"/>
        <v>#DIV/0!</v>
      </c>
      <c r="J15" s="675" t="e">
        <f t="shared" si="1"/>
        <v>#DIV/0!</v>
      </c>
    </row>
    <row r="16" spans="1:10" ht="22.5" x14ac:dyDescent="0.2">
      <c r="A16" s="22">
        <v>96400</v>
      </c>
      <c r="B16" s="813" t="s">
        <v>1505</v>
      </c>
      <c r="C16" s="29">
        <f>VLOOKUP(B16,Orçamento!$C$7:$I$245,2,0)</f>
        <v>0</v>
      </c>
      <c r="D16" s="24"/>
      <c r="E16" s="22" t="str">
        <f>VLOOKUP(B16,Orçamento!$C$7:$I$245,4,0)</f>
        <v>m³</v>
      </c>
      <c r="F16" s="56">
        <f>SUMIFS(Orçamento!$G$7:$G$245,Orçamento!$C$7:$C$245,B16)</f>
        <v>1482.3339999999998</v>
      </c>
      <c r="G16" s="57">
        <f>VLOOKUP(B16,Orçamento!$C$7:$I$245,7,0)</f>
        <v>0</v>
      </c>
      <c r="H16" s="672">
        <f>SUMIFS(Orçamento!$J$7:$J$245,Orçamento!$C$7:$C$245,B16)</f>
        <v>0</v>
      </c>
      <c r="I16" s="674" t="e">
        <f t="shared" si="0"/>
        <v>#DIV/0!</v>
      </c>
      <c r="J16" s="675" t="e">
        <f t="shared" si="1"/>
        <v>#DIV/0!</v>
      </c>
    </row>
    <row r="17" spans="1:10" ht="33.75" x14ac:dyDescent="0.2">
      <c r="A17" s="29">
        <v>99837</v>
      </c>
      <c r="B17" s="683" t="s">
        <v>1560</v>
      </c>
      <c r="C17" s="29">
        <f>VLOOKUP(B17,Orçamento!$C$7:$I$245,2,0)</f>
        <v>0</v>
      </c>
      <c r="D17" s="24"/>
      <c r="E17" s="22" t="str">
        <f>VLOOKUP(B17,Orçamento!$C$7:$I$245,4,0)</f>
        <v>m</v>
      </c>
      <c r="F17" s="56">
        <f>SUMIFS(Orçamento!$G$7:$G$245,Orçamento!$C$7:$C$245,B17)</f>
        <v>344</v>
      </c>
      <c r="G17" s="57">
        <f>VLOOKUP(B17,Orçamento!$C$7:$I$245,7,0)</f>
        <v>0</v>
      </c>
      <c r="H17" s="672">
        <f>SUMIFS(Orçamento!$J$7:$J$245,Orçamento!$C$7:$C$245,B17)</f>
        <v>0</v>
      </c>
      <c r="I17" s="674" t="e">
        <f t="shared" si="0"/>
        <v>#DIV/0!</v>
      </c>
      <c r="J17" s="675" t="e">
        <f t="shared" si="1"/>
        <v>#DIV/0!</v>
      </c>
    </row>
    <row r="18" spans="1:10" ht="22.5" x14ac:dyDescent="0.2">
      <c r="A18" s="22" t="s">
        <v>285</v>
      </c>
      <c r="B18" s="813" t="s">
        <v>1443</v>
      </c>
      <c r="C18" s="29">
        <f>VLOOKUP(B18,Orçamento!$C$7:$I$245,2,0)</f>
        <v>0</v>
      </c>
      <c r="D18" s="24"/>
      <c r="E18" s="22" t="str">
        <f>VLOOKUP(B18,Orçamento!$C$7:$I$245,4,0)</f>
        <v>und</v>
      </c>
      <c r="F18" s="56">
        <f>SUMIFS(Orçamento!$G$7:$G$245,Orçamento!$C$7:$C$245,B18)</f>
        <v>26</v>
      </c>
      <c r="G18" s="57">
        <f>VLOOKUP(B18,Orçamento!$C$7:$I$245,7,0)</f>
        <v>0</v>
      </c>
      <c r="H18" s="672">
        <f>SUMIFS(Orçamento!$J$7:$J$245,Orçamento!$C$7:$C$245,B18)</f>
        <v>0</v>
      </c>
      <c r="I18" s="674" t="e">
        <f t="shared" si="0"/>
        <v>#DIV/0!</v>
      </c>
      <c r="J18" s="675" t="e">
        <f t="shared" si="1"/>
        <v>#DIV/0!</v>
      </c>
    </row>
    <row r="19" spans="1:10" x14ac:dyDescent="0.2">
      <c r="A19" s="49" t="s">
        <v>311</v>
      </c>
      <c r="B19" s="58" t="s">
        <v>312</v>
      </c>
      <c r="C19" s="29">
        <f>VLOOKUP(B19,Orçamento!$C$7:$I$245,2,0)</f>
        <v>0</v>
      </c>
      <c r="D19" s="24"/>
      <c r="E19" s="22" t="str">
        <f>VLOOKUP(B19,Orçamento!$C$7:$I$245,4,0)</f>
        <v>mês</v>
      </c>
      <c r="F19" s="56">
        <f>SUMIFS(Orçamento!$G$7:$G$245,Orçamento!$C$7:$C$245,B19)</f>
        <v>9</v>
      </c>
      <c r="G19" s="57">
        <f>VLOOKUP(B19,Orçamento!$C$7:$I$245,7,0)</f>
        <v>0</v>
      </c>
      <c r="H19" s="672">
        <f>SUMIFS(Orçamento!$J$7:$J$245,Orçamento!$C$7:$C$245,B19)</f>
        <v>0</v>
      </c>
      <c r="I19" s="674" t="e">
        <f t="shared" si="0"/>
        <v>#DIV/0!</v>
      </c>
      <c r="J19" s="675" t="e">
        <f t="shared" si="1"/>
        <v>#DIV/0!</v>
      </c>
    </row>
    <row r="20" spans="1:10" ht="22.5" x14ac:dyDescent="0.2">
      <c r="A20" s="29">
        <v>1107908</v>
      </c>
      <c r="B20" s="661" t="s">
        <v>1393</v>
      </c>
      <c r="C20" s="29" t="str">
        <f>VLOOKUP(B20,Orçamento!$C$7:$I$245,2,0)</f>
        <v>DNIT-ES 117/09</v>
      </c>
      <c r="D20" s="24"/>
      <c r="E20" s="22" t="str">
        <f>VLOOKUP(B20,Orçamento!$C$7:$I$245,4,0)</f>
        <v>m³</v>
      </c>
      <c r="F20" s="56">
        <f>SUMIFS(Orçamento!$G$7:$G$245,Orçamento!$C$7:$C$245,B20)</f>
        <v>349.9</v>
      </c>
      <c r="G20" s="57">
        <f>VLOOKUP(B20,Orçamento!$C$7:$I$245,7,0)</f>
        <v>0</v>
      </c>
      <c r="H20" s="672">
        <f>SUMIFS(Orçamento!$J$7:$J$245,Orçamento!$C$7:$C$245,B20)</f>
        <v>0</v>
      </c>
      <c r="I20" s="674" t="e">
        <f t="shared" si="0"/>
        <v>#DIV/0!</v>
      </c>
      <c r="J20" s="675" t="e">
        <f t="shared" si="1"/>
        <v>#DIV/0!</v>
      </c>
    </row>
    <row r="21" spans="1:10" x14ac:dyDescent="0.2">
      <c r="A21" s="22" t="s">
        <v>285</v>
      </c>
      <c r="B21" s="671" t="s">
        <v>286</v>
      </c>
      <c r="C21" s="29">
        <f>VLOOKUP(B21,Orçamento!$C$7:$I$245,2,0)</f>
        <v>0</v>
      </c>
      <c r="D21" s="24"/>
      <c r="E21" s="22" t="str">
        <f>VLOOKUP(B21,Orçamento!$C$7:$I$245,4,0)</f>
        <v>unid</v>
      </c>
      <c r="F21" s="56">
        <f>SUMIFS(Orçamento!$G$7:$G$245,Orçamento!$C$7:$C$245,B21)</f>
        <v>1</v>
      </c>
      <c r="G21" s="57">
        <f>VLOOKUP(B21,Orçamento!$C$7:$I$245,7,0)</f>
        <v>0</v>
      </c>
      <c r="H21" s="672">
        <f>SUMIFS(Orçamento!$J$7:$J$245,Orçamento!$C$7:$C$245,B21)</f>
        <v>0</v>
      </c>
      <c r="I21" s="674" t="e">
        <f t="shared" si="0"/>
        <v>#DIV/0!</v>
      </c>
      <c r="J21" s="675" t="e">
        <f t="shared" si="1"/>
        <v>#DIV/0!</v>
      </c>
    </row>
    <row r="22" spans="1:10" ht="22.5" x14ac:dyDescent="0.2">
      <c r="A22" s="22">
        <v>96396</v>
      </c>
      <c r="B22" s="813" t="s">
        <v>1504</v>
      </c>
      <c r="C22" s="29">
        <f>VLOOKUP(B22,Orçamento!$C$7:$I$245,2,0)</f>
        <v>0</v>
      </c>
      <c r="D22" s="24"/>
      <c r="E22" s="22" t="str">
        <f>VLOOKUP(B22,Orçamento!$C$7:$I$245,4,0)</f>
        <v>m³</v>
      </c>
      <c r="F22" s="56">
        <f>SUMIFS(Orçamento!$G$7:$G$245,Orçamento!$C$7:$C$245,B22)</f>
        <v>635.28599999999994</v>
      </c>
      <c r="G22" s="57">
        <f>VLOOKUP(B22,Orçamento!$C$7:$I$245,7,0)</f>
        <v>0</v>
      </c>
      <c r="H22" s="672">
        <f>SUMIFS(Orçamento!$J$7:$J$245,Orçamento!$C$7:$C$245,B22)</f>
        <v>0</v>
      </c>
      <c r="I22" s="674" t="e">
        <f t="shared" si="0"/>
        <v>#DIV/0!</v>
      </c>
      <c r="J22" s="675" t="e">
        <f t="shared" si="1"/>
        <v>#DIV/0!</v>
      </c>
    </row>
    <row r="23" spans="1:10" x14ac:dyDescent="0.2">
      <c r="A23" s="22">
        <v>95875</v>
      </c>
      <c r="B23" s="813" t="s">
        <v>1556</v>
      </c>
      <c r="C23" s="29">
        <f>VLOOKUP(B23,Orçamento!$C$7:$I$245,2,0)</f>
        <v>0</v>
      </c>
      <c r="D23" s="24"/>
      <c r="E23" s="22" t="str">
        <f>VLOOKUP(B23,Orçamento!$C$7:$I$245,4,0)</f>
        <v>m³ x km</v>
      </c>
      <c r="F23" s="56">
        <f>SUMIFS(Orçamento!$G$7:$G$245,Orçamento!$C$7:$C$245,B23)</f>
        <v>41272.413799999988</v>
      </c>
      <c r="G23" s="57">
        <f>VLOOKUP(B23,Orçamento!$C$7:$I$245,7,0)</f>
        <v>0</v>
      </c>
      <c r="H23" s="672">
        <f>SUMIFS(Orçamento!$J$7:$J$245,Orçamento!$C$7:$C$245,B23)</f>
        <v>0</v>
      </c>
      <c r="I23" s="674" t="e">
        <f t="shared" si="0"/>
        <v>#DIV/0!</v>
      </c>
      <c r="J23" s="675" t="e">
        <f t="shared" si="1"/>
        <v>#DIV/0!</v>
      </c>
    </row>
    <row r="24" spans="1:10" x14ac:dyDescent="0.2">
      <c r="A24" s="791" t="s">
        <v>1317</v>
      </c>
      <c r="B24" s="802" t="s">
        <v>1262</v>
      </c>
      <c r="C24" s="29">
        <f>VLOOKUP(B24,Orçamento!$C$7:$I$245,2,0)</f>
        <v>0</v>
      </c>
      <c r="D24" s="24"/>
      <c r="E24" s="22" t="str">
        <f>VLOOKUP(B24,Orçamento!$C$7:$I$245,4,0)</f>
        <v>un </v>
      </c>
      <c r="F24" s="56">
        <f>SUMIFS(Orçamento!$G$7:$G$245,Orçamento!$C$7:$C$245,B24)</f>
        <v>25</v>
      </c>
      <c r="G24" s="57">
        <f>VLOOKUP(B24,Orçamento!$C$7:$I$245,7,0)</f>
        <v>0</v>
      </c>
      <c r="H24" s="672">
        <f>SUMIFS(Orçamento!$J$7:$J$245,Orçamento!$C$7:$C$245,B24)</f>
        <v>0</v>
      </c>
      <c r="I24" s="674" t="e">
        <f t="shared" si="0"/>
        <v>#DIV/0!</v>
      </c>
      <c r="J24" s="675" t="e">
        <f t="shared" si="1"/>
        <v>#DIV/0!</v>
      </c>
    </row>
    <row r="25" spans="1:10" x14ac:dyDescent="0.2">
      <c r="A25" s="29">
        <v>2306065</v>
      </c>
      <c r="B25" s="661" t="s">
        <v>1218</v>
      </c>
      <c r="C25" s="29" t="str">
        <f>VLOOKUP(B25,Orçamento!$C$7:$I$245,2,0)</f>
        <v>DNIT-ES 121/09</v>
      </c>
      <c r="D25" s="24"/>
      <c r="E25" s="22" t="str">
        <f>VLOOKUP(B25,Orçamento!$C$7:$I$245,4,0)</f>
        <v>m</v>
      </c>
      <c r="F25" s="56">
        <f>SUMIFS(Orçamento!$G$7:$G$245,Orçamento!$C$7:$C$245,B25)</f>
        <v>636</v>
      </c>
      <c r="G25" s="57">
        <f>VLOOKUP(B25,Orçamento!$C$7:$I$245,7,0)</f>
        <v>0</v>
      </c>
      <c r="H25" s="672">
        <f>SUMIFS(Orçamento!$J$7:$J$245,Orçamento!$C$7:$C$245,B25)</f>
        <v>0</v>
      </c>
      <c r="I25" s="674" t="e">
        <f t="shared" si="0"/>
        <v>#DIV/0!</v>
      </c>
      <c r="J25" s="675" t="e">
        <f t="shared" si="1"/>
        <v>#DIV/0!</v>
      </c>
    </row>
    <row r="26" spans="1:10" x14ac:dyDescent="0.2">
      <c r="A26" s="215">
        <v>2108169</v>
      </c>
      <c r="B26" s="705" t="s">
        <v>1574</v>
      </c>
      <c r="C26" s="29">
        <f>VLOOKUP(B26,Orçamento!$C$7:$I$245,2,0)</f>
        <v>0</v>
      </c>
      <c r="D26" s="24"/>
      <c r="E26" s="22" t="str">
        <f>VLOOKUP(B26,Orçamento!$C$7:$I$245,4,0)</f>
        <v>m³</v>
      </c>
      <c r="F26" s="56">
        <f>SUMIFS(Orçamento!$G$7:$G$245,Orçamento!$C$7:$C$245,B26)</f>
        <v>1714.6</v>
      </c>
      <c r="G26" s="57">
        <f>VLOOKUP(B26,Orçamento!$C$7:$I$245,7,0)</f>
        <v>0</v>
      </c>
      <c r="H26" s="672">
        <f>SUMIFS(Orçamento!$J$7:$J$245,Orçamento!$C$7:$C$245,B26)</f>
        <v>0</v>
      </c>
      <c r="I26" s="674" t="e">
        <f t="shared" si="0"/>
        <v>#DIV/0!</v>
      </c>
      <c r="J26" s="675" t="e">
        <f t="shared" si="1"/>
        <v>#DIV/0!</v>
      </c>
    </row>
    <row r="27" spans="1:10" x14ac:dyDescent="0.2">
      <c r="A27" s="22">
        <v>41180</v>
      </c>
      <c r="B27" s="682" t="s">
        <v>1503</v>
      </c>
      <c r="C27" s="29">
        <f>VLOOKUP(B27,Orçamento!$C$7:$I$245,2,0)</f>
        <v>0</v>
      </c>
      <c r="D27" s="24"/>
      <c r="E27" s="22" t="str">
        <f>VLOOKUP(B27,Orçamento!$C$7:$I$245,4,0)</f>
        <v>und</v>
      </c>
      <c r="F27" s="56">
        <f>SUMIFS(Orçamento!$G$7:$G$245,Orçamento!$C$7:$C$245,B27)</f>
        <v>16</v>
      </c>
      <c r="G27" s="57">
        <f>VLOOKUP(B27,Orçamento!$C$7:$I$245,7,0)</f>
        <v>0</v>
      </c>
      <c r="H27" s="672">
        <f>SUMIFS(Orçamento!$J$7:$J$245,Orçamento!$C$7:$C$245,B27)</f>
        <v>0</v>
      </c>
      <c r="I27" s="674" t="e">
        <f t="shared" si="0"/>
        <v>#DIV/0!</v>
      </c>
      <c r="J27" s="675" t="e">
        <f t="shared" si="1"/>
        <v>#DIV/0!</v>
      </c>
    </row>
    <row r="28" spans="1:10" ht="22.5" x14ac:dyDescent="0.2">
      <c r="A28" s="791" t="s">
        <v>1263</v>
      </c>
      <c r="B28" s="805" t="s">
        <v>1264</v>
      </c>
      <c r="C28" s="29">
        <f>VLOOKUP(B28,Orçamento!$C$7:$I$245,2,0)</f>
        <v>0</v>
      </c>
      <c r="D28" s="24"/>
      <c r="E28" s="22" t="str">
        <f>VLOOKUP(B28,Orçamento!$C$7:$I$245,4,0)</f>
        <v>un </v>
      </c>
      <c r="F28" s="56">
        <f>SUMIFS(Orçamento!$G$7:$G$245,Orçamento!$C$7:$C$245,B28)</f>
        <v>25</v>
      </c>
      <c r="G28" s="57">
        <f>VLOOKUP(B28,Orçamento!$C$7:$I$245,7,0)</f>
        <v>0</v>
      </c>
      <c r="H28" s="672">
        <f>SUMIFS(Orçamento!$J$7:$J$245,Orçamento!$C$7:$C$245,B28)</f>
        <v>0</v>
      </c>
      <c r="I28" s="674" t="e">
        <f t="shared" si="0"/>
        <v>#DIV/0!</v>
      </c>
      <c r="J28" s="675" t="e">
        <f t="shared" si="1"/>
        <v>#DIV/0!</v>
      </c>
    </row>
    <row r="29" spans="1:10" x14ac:dyDescent="0.2">
      <c r="A29" s="49" t="s">
        <v>330</v>
      </c>
      <c r="B29" s="58" t="s">
        <v>331</v>
      </c>
      <c r="C29" s="29">
        <f>VLOOKUP(B29,Orçamento!$C$7:$I$245,2,0)</f>
        <v>0</v>
      </c>
      <c r="D29" s="24"/>
      <c r="E29" s="22" t="str">
        <f>VLOOKUP(B29,Orçamento!$C$7:$I$245,4,0)</f>
        <v>mês</v>
      </c>
      <c r="F29" s="56">
        <f>SUMIFS(Orçamento!$G$7:$G$245,Orçamento!$C$7:$C$245,B29)</f>
        <v>10</v>
      </c>
      <c r="G29" s="57">
        <f>VLOOKUP(B29,Orçamento!$C$7:$I$245,7,0)</f>
        <v>0</v>
      </c>
      <c r="H29" s="672">
        <f>SUMIFS(Orçamento!$J$7:$J$245,Orçamento!$C$7:$C$245,B29)</f>
        <v>0</v>
      </c>
      <c r="I29" s="674" t="e">
        <f t="shared" si="0"/>
        <v>#DIV/0!</v>
      </c>
      <c r="J29" s="675" t="e">
        <f t="shared" si="1"/>
        <v>#DIV/0!</v>
      </c>
    </row>
    <row r="30" spans="1:10" ht="22.5" x14ac:dyDescent="0.2">
      <c r="A30" s="29">
        <v>1107860</v>
      </c>
      <c r="B30" s="661" t="s">
        <v>1257</v>
      </c>
      <c r="C30" s="29">
        <f>VLOOKUP(B30,Orçamento!$C$7:$I$245,2,0)</f>
        <v>0</v>
      </c>
      <c r="D30" s="24"/>
      <c r="E30" s="22" t="str">
        <f>VLOOKUP(B30,Orçamento!$C$7:$I$245,4,0)</f>
        <v>m³</v>
      </c>
      <c r="F30" s="56">
        <f>SUMIFS(Orçamento!$G$7:$G$245,Orçamento!$C$7:$C$245,B30)</f>
        <v>1755.7764</v>
      </c>
      <c r="G30" s="57">
        <f>VLOOKUP(B30,Orçamento!$C$7:$I$245,7,0)</f>
        <v>0</v>
      </c>
      <c r="H30" s="672">
        <f>SUMIFS(Orçamento!$J$7:$J$245,Orçamento!$C$7:$C$245,B30)</f>
        <v>0</v>
      </c>
      <c r="I30" s="674" t="e">
        <f t="shared" si="0"/>
        <v>#DIV/0!</v>
      </c>
      <c r="J30" s="675" t="e">
        <f t="shared" si="1"/>
        <v>#DIV/0!</v>
      </c>
    </row>
    <row r="31" spans="1:10" ht="22.5" x14ac:dyDescent="0.2">
      <c r="A31" s="29">
        <v>92223</v>
      </c>
      <c r="B31" s="661" t="s">
        <v>1545</v>
      </c>
      <c r="C31" s="29">
        <f>VLOOKUP(B31,Orçamento!$C$7:$I$245,2,0)</f>
        <v>0</v>
      </c>
      <c r="D31" s="24"/>
      <c r="E31" s="22" t="str">
        <f>VLOOKUP(B31,Orçamento!$C$7:$I$245,4,0)</f>
        <v>un</v>
      </c>
      <c r="F31" s="56">
        <f>SUMIFS(Orçamento!$G$7:$G$245,Orçamento!$C$7:$C$245,B31)</f>
        <v>114.2</v>
      </c>
      <c r="G31" s="57">
        <f>VLOOKUP(B31,Orçamento!$C$7:$I$245,7,0)</f>
        <v>0</v>
      </c>
      <c r="H31" s="672">
        <f>SUMIFS(Orçamento!$J$7:$J$245,Orçamento!$C$7:$C$245,B31)</f>
        <v>0</v>
      </c>
      <c r="I31" s="674" t="e">
        <f t="shared" si="0"/>
        <v>#DIV/0!</v>
      </c>
      <c r="J31" s="675" t="e">
        <f t="shared" si="1"/>
        <v>#DIV/0!</v>
      </c>
    </row>
    <row r="32" spans="1:10" x14ac:dyDescent="0.2">
      <c r="A32" s="62" t="s">
        <v>316</v>
      </c>
      <c r="B32" s="58" t="s">
        <v>317</v>
      </c>
      <c r="C32" s="29">
        <f>VLOOKUP(B32,Orçamento!$C$7:$I$245,2,0)</f>
        <v>0</v>
      </c>
      <c r="D32" s="24"/>
      <c r="E32" s="22" t="str">
        <f>VLOOKUP(B32,Orçamento!$C$7:$I$245,4,0)</f>
        <v>mês</v>
      </c>
      <c r="F32" s="56">
        <f>SUMIFS(Orçamento!$G$7:$G$245,Orçamento!$C$7:$C$245,B32)</f>
        <v>19</v>
      </c>
      <c r="G32" s="57">
        <f>VLOOKUP(B32,Orçamento!$C$7:$I$245,7,0)</f>
        <v>0</v>
      </c>
      <c r="H32" s="672">
        <f>SUMIFS(Orçamento!$J$7:$J$245,Orçamento!$C$7:$C$245,B32)</f>
        <v>0</v>
      </c>
      <c r="I32" s="674" t="e">
        <f t="shared" si="0"/>
        <v>#DIV/0!</v>
      </c>
      <c r="J32" s="675" t="e">
        <f t="shared" si="1"/>
        <v>#DIV/0!</v>
      </c>
    </row>
    <row r="33" spans="1:10" x14ac:dyDescent="0.2">
      <c r="A33" s="22" t="s">
        <v>285</v>
      </c>
      <c r="B33" s="814" t="s">
        <v>1461</v>
      </c>
      <c r="C33" s="29">
        <f>VLOOKUP(B33,Orçamento!$C$7:$I$245,2,0)</f>
        <v>0</v>
      </c>
      <c r="D33" s="24"/>
      <c r="E33" s="22" t="str">
        <f>VLOOKUP(B33,Orçamento!$C$7:$I$245,4,0)</f>
        <v>m</v>
      </c>
      <c r="F33" s="56">
        <f>SUMIFS(Orçamento!$G$7:$G$245,Orçamento!$C$7:$C$245,B33)</f>
        <v>190</v>
      </c>
      <c r="G33" s="57">
        <f>VLOOKUP(B33,Orçamento!$C$7:$I$245,7,0)</f>
        <v>0</v>
      </c>
      <c r="H33" s="672">
        <f>SUMIFS(Orçamento!$J$7:$J$245,Orçamento!$C$7:$C$245,B33)</f>
        <v>0</v>
      </c>
      <c r="I33" s="674" t="e">
        <f t="shared" si="0"/>
        <v>#DIV/0!</v>
      </c>
      <c r="J33" s="675" t="e">
        <f t="shared" si="1"/>
        <v>#DIV/0!</v>
      </c>
    </row>
    <row r="34" spans="1:10" x14ac:dyDescent="0.2">
      <c r="A34" s="678">
        <v>3713604</v>
      </c>
      <c r="B34" s="682" t="s">
        <v>1364</v>
      </c>
      <c r="C34" s="29">
        <f>VLOOKUP(B34,Orçamento!$C$7:$I$245,2,0)</f>
        <v>0</v>
      </c>
      <c r="D34" s="24"/>
      <c r="E34" s="22" t="str">
        <f>VLOOKUP(B34,Orçamento!$C$7:$I$245,4,0)</f>
        <v>m</v>
      </c>
      <c r="F34" s="56">
        <f>SUMIFS(Orçamento!$G$7:$G$245,Orçamento!$C$7:$C$245,B34)</f>
        <v>94</v>
      </c>
      <c r="G34" s="57">
        <f>VLOOKUP(B34,Orçamento!$C$7:$I$245,7,0)</f>
        <v>0</v>
      </c>
      <c r="H34" s="672">
        <f>SUMIFS(Orçamento!$J$7:$J$245,Orçamento!$C$7:$C$245,B34)</f>
        <v>0</v>
      </c>
      <c r="I34" s="674" t="e">
        <f t="shared" si="0"/>
        <v>#DIV/0!</v>
      </c>
      <c r="J34" s="675" t="e">
        <f t="shared" si="1"/>
        <v>#DIV/0!</v>
      </c>
    </row>
    <row r="35" spans="1:10" x14ac:dyDescent="0.2">
      <c r="A35" s="62" t="s">
        <v>341</v>
      </c>
      <c r="B35" s="782" t="s">
        <v>342</v>
      </c>
      <c r="C35" s="29">
        <f>VLOOKUP(B35,Orçamento!$C$7:$I$245,2,0)</f>
        <v>0</v>
      </c>
      <c r="D35" s="24"/>
      <c r="E35" s="22" t="str">
        <f>VLOOKUP(B35,Orçamento!$C$7:$I$245,4,0)</f>
        <v>mês</v>
      </c>
      <c r="F35" s="56">
        <f>SUMIFS(Orçamento!$G$7:$G$245,Orçamento!$C$7:$C$245,B35)</f>
        <v>4.5540000000000003</v>
      </c>
      <c r="G35" s="57">
        <f>VLOOKUP(B35,Orçamento!$C$7:$I$245,7,0)</f>
        <v>0</v>
      </c>
      <c r="H35" s="672">
        <f>SUMIFS(Orçamento!$J$7:$J$245,Orçamento!$C$7:$C$245,B35)</f>
        <v>0</v>
      </c>
      <c r="I35" s="674" t="e">
        <f t="shared" si="0"/>
        <v>#DIV/0!</v>
      </c>
      <c r="J35" s="675" t="e">
        <f t="shared" si="1"/>
        <v>#DIV/0!</v>
      </c>
    </row>
    <row r="36" spans="1:10" ht="22.5" x14ac:dyDescent="0.2">
      <c r="A36" s="678">
        <v>5213360</v>
      </c>
      <c r="B36" s="682" t="s">
        <v>1417</v>
      </c>
      <c r="C36" s="29">
        <f>VLOOKUP(B36,Orçamento!$C$7:$I$245,2,0)</f>
        <v>0</v>
      </c>
      <c r="D36" s="24"/>
      <c r="E36" s="22" t="str">
        <f>VLOOKUP(B36,Orçamento!$C$7:$I$245,4,0)</f>
        <v>un</v>
      </c>
      <c r="F36" s="56">
        <f>SUMIFS(Orçamento!$G$7:$G$245,Orçamento!$C$7:$C$245,B36)</f>
        <v>513</v>
      </c>
      <c r="G36" s="57">
        <f>VLOOKUP(B36,Orçamento!$C$7:$I$245,7,0)</f>
        <v>0</v>
      </c>
      <c r="H36" s="672">
        <f>SUMIFS(Orçamento!$J$7:$J$245,Orçamento!$C$7:$C$245,B36)</f>
        <v>0</v>
      </c>
      <c r="I36" s="674" t="e">
        <f t="shared" si="0"/>
        <v>#DIV/0!</v>
      </c>
      <c r="J36" s="675" t="e">
        <f t="shared" si="1"/>
        <v>#DIV/0!</v>
      </c>
    </row>
    <row r="37" spans="1:10" ht="22.5" x14ac:dyDescent="0.2">
      <c r="A37" s="29">
        <v>92219</v>
      </c>
      <c r="B37" s="658" t="s">
        <v>1544</v>
      </c>
      <c r="C37" s="29">
        <f>VLOOKUP(B37,Orçamento!$C$7:$I$245,2,0)</f>
        <v>0</v>
      </c>
      <c r="D37" s="24"/>
      <c r="E37" s="22" t="str">
        <f>VLOOKUP(B37,Orçamento!$C$7:$I$245,4,0)</f>
        <v>un</v>
      </c>
      <c r="F37" s="56">
        <f>SUMIFS(Orçamento!$G$7:$G$245,Orçamento!$C$7:$C$245,B37)</f>
        <v>212.8</v>
      </c>
      <c r="G37" s="57">
        <f>VLOOKUP(B37,Orçamento!$C$7:$I$245,7,0)</f>
        <v>0</v>
      </c>
      <c r="H37" s="672">
        <f>SUMIFS(Orçamento!$J$7:$J$245,Orçamento!$C$7:$C$245,B37)</f>
        <v>0</v>
      </c>
      <c r="I37" s="674" t="e">
        <f t="shared" si="0"/>
        <v>#DIV/0!</v>
      </c>
      <c r="J37" s="675" t="e">
        <f t="shared" si="1"/>
        <v>#DIV/0!</v>
      </c>
    </row>
    <row r="38" spans="1:10" x14ac:dyDescent="0.2">
      <c r="A38" s="29">
        <v>61802</v>
      </c>
      <c r="B38" s="658" t="s">
        <v>1549</v>
      </c>
      <c r="C38" s="29">
        <f>VLOOKUP(B38,Orçamento!$C$7:$I$245,2,0)</f>
        <v>0</v>
      </c>
      <c r="D38" s="24"/>
      <c r="E38" s="22" t="str">
        <f>VLOOKUP(B38,Orçamento!$C$7:$I$245,4,0)</f>
        <v>un</v>
      </c>
      <c r="F38" s="56">
        <f>SUMIFS(Orçamento!$G$7:$G$245,Orçamento!$C$7:$C$245,B38)</f>
        <v>6</v>
      </c>
      <c r="G38" s="57">
        <f>VLOOKUP(B38,Orçamento!$C$7:$I$245,7,0)</f>
        <v>0</v>
      </c>
      <c r="H38" s="672">
        <f>SUMIFS(Orçamento!$J$7:$J$245,Orçamento!$C$7:$C$245,B38)</f>
        <v>0</v>
      </c>
      <c r="I38" s="674" t="e">
        <f t="shared" si="0"/>
        <v>#DIV/0!</v>
      </c>
      <c r="J38" s="675" t="e">
        <f t="shared" si="1"/>
        <v>#DIV/0!</v>
      </c>
    </row>
    <row r="39" spans="1:10" x14ac:dyDescent="0.2">
      <c r="A39" s="49" t="s">
        <v>320</v>
      </c>
      <c r="B39" s="782" t="s">
        <v>321</v>
      </c>
      <c r="C39" s="29">
        <f>VLOOKUP(B39,Orçamento!$C$7:$I$245,2,0)</f>
        <v>0</v>
      </c>
      <c r="D39" s="24"/>
      <c r="E39" s="22" t="str">
        <f>VLOOKUP(B39,Orçamento!$C$7:$I$245,4,0)</f>
        <v>mês</v>
      </c>
      <c r="F39" s="56">
        <f>SUMIFS(Orçamento!$G$7:$G$245,Orçamento!$C$7:$C$245,B39)</f>
        <v>10</v>
      </c>
      <c r="G39" s="57">
        <f>VLOOKUP(B39,Orçamento!$C$7:$I$245,7,0)</f>
        <v>0</v>
      </c>
      <c r="H39" s="672">
        <f>SUMIFS(Orçamento!$J$7:$J$245,Orçamento!$C$7:$C$245,B39)</f>
        <v>0</v>
      </c>
      <c r="I39" s="674" t="e">
        <f t="shared" ref="I39:I70" si="2">H39/$H$115</f>
        <v>#DIV/0!</v>
      </c>
      <c r="J39" s="675" t="e">
        <f t="shared" si="1"/>
        <v>#DIV/0!</v>
      </c>
    </row>
    <row r="40" spans="1:10" x14ac:dyDescent="0.2">
      <c r="A40" s="64" t="s">
        <v>333</v>
      </c>
      <c r="B40" s="670" t="s">
        <v>334</v>
      </c>
      <c r="C40" s="29">
        <f>VLOOKUP(B40,Orçamento!$C$7:$I$245,2,0)</f>
        <v>0</v>
      </c>
      <c r="D40" s="24"/>
      <c r="E40" s="22" t="str">
        <f>VLOOKUP(B40,Orçamento!$C$7:$I$245,4,0)</f>
        <v>mês</v>
      </c>
      <c r="F40" s="56">
        <f>SUMIFS(Orçamento!$G$7:$G$245,Orçamento!$C$7:$C$245,B40)</f>
        <v>10</v>
      </c>
      <c r="G40" s="57">
        <f>VLOOKUP(B40,Orçamento!$C$7:$I$245,7,0)</f>
        <v>0</v>
      </c>
      <c r="H40" s="672">
        <f>SUMIFS(Orçamento!$J$7:$J$245,Orçamento!$C$7:$C$245,B40)</f>
        <v>0</v>
      </c>
      <c r="I40" s="674" t="e">
        <f t="shared" si="2"/>
        <v>#DIV/0!</v>
      </c>
      <c r="J40" s="675" t="e">
        <f t="shared" si="1"/>
        <v>#DIV/0!</v>
      </c>
    </row>
    <row r="41" spans="1:10" x14ac:dyDescent="0.2">
      <c r="A41" s="22" t="s">
        <v>285</v>
      </c>
      <c r="B41" s="671" t="s">
        <v>472</v>
      </c>
      <c r="C41" s="29">
        <f>VLOOKUP(B41,Orçamento!$C$7:$I$245,2,0)</f>
        <v>0</v>
      </c>
      <c r="D41" s="24"/>
      <c r="E41" s="22" t="str">
        <f>VLOOKUP(B41,Orçamento!$C$7:$I$245,4,0)</f>
        <v>unid</v>
      </c>
      <c r="F41" s="56">
        <f>SUMIFS(Orçamento!$G$7:$G$245,Orçamento!$C$7:$C$245,B41)</f>
        <v>1</v>
      </c>
      <c r="G41" s="57">
        <f>VLOOKUP(B41,Orçamento!$C$7:$I$245,7,0)</f>
        <v>0</v>
      </c>
      <c r="H41" s="672">
        <f>SUMIFS(Orçamento!$J$7:$J$245,Orçamento!$C$7:$C$245,B41)</f>
        <v>0</v>
      </c>
      <c r="I41" s="674" t="e">
        <f t="shared" si="2"/>
        <v>#DIV/0!</v>
      </c>
      <c r="J41" s="675" t="e">
        <f t="shared" si="1"/>
        <v>#DIV/0!</v>
      </c>
    </row>
    <row r="42" spans="1:10" x14ac:dyDescent="0.2">
      <c r="A42" s="22" t="s">
        <v>285</v>
      </c>
      <c r="B42" s="671" t="s">
        <v>471</v>
      </c>
      <c r="C42" s="29">
        <f>VLOOKUP(B42,Orçamento!$C$7:$I$245,2,0)</f>
        <v>0</v>
      </c>
      <c r="D42" s="660"/>
      <c r="E42" s="22" t="str">
        <f>VLOOKUP(B42,Orçamento!$C$7:$I$245,4,0)</f>
        <v>unid</v>
      </c>
      <c r="F42" s="56">
        <f>SUMIFS(Orçamento!$G$7:$G$245,Orçamento!$C$7:$C$245,B42)</f>
        <v>1</v>
      </c>
      <c r="G42" s="57">
        <f>VLOOKUP(B42,Orçamento!$C$7:$I$245,7,0)</f>
        <v>0</v>
      </c>
      <c r="H42" s="672">
        <f>SUMIFS(Orçamento!$J$7:$J$245,Orçamento!$C$7:$C$245,B42)</f>
        <v>0</v>
      </c>
      <c r="I42" s="674" t="e">
        <f t="shared" si="2"/>
        <v>#DIV/0!</v>
      </c>
      <c r="J42" s="675" t="e">
        <f t="shared" si="1"/>
        <v>#DIV/0!</v>
      </c>
    </row>
    <row r="43" spans="1:10" x14ac:dyDescent="0.2">
      <c r="A43" s="29">
        <v>3713605</v>
      </c>
      <c r="B43" s="658" t="s">
        <v>1124</v>
      </c>
      <c r="C43" s="29">
        <f>VLOOKUP(B43,Orçamento!$C$7:$I$245,2,0)</f>
        <v>0</v>
      </c>
      <c r="D43" s="660"/>
      <c r="E43" s="22" t="str">
        <f>VLOOKUP(B43,Orçamento!$C$7:$I$245,4,0)</f>
        <v>m</v>
      </c>
      <c r="F43" s="56">
        <f>SUMIFS(Orçamento!$G$7:$G$245,Orçamento!$C$7:$C$245,B43)</f>
        <v>64</v>
      </c>
      <c r="G43" s="57">
        <f>VLOOKUP(B43,Orçamento!$C$7:$I$245,7,0)</f>
        <v>0</v>
      </c>
      <c r="H43" s="672">
        <f>SUMIFS(Orçamento!$J$7:$J$245,Orçamento!$C$7:$C$245,B43)</f>
        <v>0</v>
      </c>
      <c r="I43" s="674" t="e">
        <f t="shared" si="2"/>
        <v>#DIV/0!</v>
      </c>
      <c r="J43" s="675" t="e">
        <f t="shared" si="1"/>
        <v>#DIV/0!</v>
      </c>
    </row>
    <row r="44" spans="1:10" ht="22.5" x14ac:dyDescent="0.2">
      <c r="A44" s="29">
        <v>1505877</v>
      </c>
      <c r="B44" s="658" t="s">
        <v>978</v>
      </c>
      <c r="C44" s="29">
        <f>VLOOKUP(B44,Orçamento!$C$7:$I$245,2,0)</f>
        <v>0</v>
      </c>
      <c r="D44" s="660"/>
      <c r="E44" s="22" t="str">
        <f>VLOOKUP(B44,Orçamento!$C$7:$I$245,4,0)</f>
        <v>m³</v>
      </c>
      <c r="F44" s="56">
        <f>SUMIFS(Orçamento!$G$7:$G$245,Orçamento!$C$7:$C$245,B44)</f>
        <v>185.71</v>
      </c>
      <c r="G44" s="57">
        <f>VLOOKUP(B44,Orçamento!$C$7:$I$245,7,0)</f>
        <v>0</v>
      </c>
      <c r="H44" s="672">
        <f>SUMIFS(Orçamento!$J$7:$J$245,Orçamento!$C$7:$C$245,B44)</f>
        <v>0</v>
      </c>
      <c r="I44" s="674" t="e">
        <f t="shared" si="2"/>
        <v>#DIV/0!</v>
      </c>
      <c r="J44" s="675" t="e">
        <f t="shared" si="1"/>
        <v>#DIV/0!</v>
      </c>
    </row>
    <row r="45" spans="1:10" ht="22.5" x14ac:dyDescent="0.2">
      <c r="A45" s="22">
        <v>91933</v>
      </c>
      <c r="B45" s="813" t="s">
        <v>1450</v>
      </c>
      <c r="C45" s="29">
        <f>VLOOKUP(B45,Orçamento!$C$7:$I$245,2,0)</f>
        <v>0</v>
      </c>
      <c r="D45" s="660"/>
      <c r="E45" s="22" t="str">
        <f>VLOOKUP(B45,Orçamento!$C$7:$I$245,4,0)</f>
        <v>m</v>
      </c>
      <c r="F45" s="56">
        <f>SUMIFS(Orçamento!$G$7:$G$245,Orçamento!$C$7:$C$245,B45)</f>
        <v>1900</v>
      </c>
      <c r="G45" s="57">
        <f>VLOOKUP(B45,Orçamento!$C$7:$I$245,7,0)</f>
        <v>0</v>
      </c>
      <c r="H45" s="672">
        <f>SUMIFS(Orçamento!$J$7:$J$245,Orçamento!$C$7:$C$245,B45)</f>
        <v>0</v>
      </c>
      <c r="I45" s="674" t="e">
        <f t="shared" si="2"/>
        <v>#DIV/0!</v>
      </c>
      <c r="J45" s="675" t="e">
        <f t="shared" si="1"/>
        <v>#DIV/0!</v>
      </c>
    </row>
    <row r="46" spans="1:10" x14ac:dyDescent="0.2">
      <c r="A46" s="678">
        <v>3713873</v>
      </c>
      <c r="B46" s="813" t="s">
        <v>1369</v>
      </c>
      <c r="C46" s="29">
        <f>VLOOKUP(B46,Orçamento!$C$7:$I$245,2,0)</f>
        <v>0</v>
      </c>
      <c r="D46" s="660"/>
      <c r="E46" s="22" t="str">
        <f>VLOOKUP(B46,Orçamento!$C$7:$I$245,4,0)</f>
        <v>un</v>
      </c>
      <c r="F46" s="56">
        <f>SUMIFS(Orçamento!$G$7:$G$245,Orçamento!$C$7:$C$245,B46)</f>
        <v>4</v>
      </c>
      <c r="G46" s="57">
        <f>VLOOKUP(B46,Orçamento!$C$7:$I$245,7,0)</f>
        <v>0</v>
      </c>
      <c r="H46" s="672">
        <f>SUMIFS(Orçamento!$J$7:$J$245,Orçamento!$C$7:$C$245,B46)</f>
        <v>0</v>
      </c>
      <c r="I46" s="674" t="e">
        <f t="shared" si="2"/>
        <v>#DIV/0!</v>
      </c>
      <c r="J46" s="675" t="e">
        <f t="shared" si="1"/>
        <v>#DIV/0!</v>
      </c>
    </row>
    <row r="47" spans="1:10" ht="22.5" x14ac:dyDescent="0.2">
      <c r="A47" s="29">
        <v>307732</v>
      </c>
      <c r="B47" s="525" t="s">
        <v>886</v>
      </c>
      <c r="C47" s="29">
        <f>VLOOKUP(B47,Orçamento!$C$7:$I$245,2,0)</f>
        <v>0</v>
      </c>
      <c r="D47" s="660"/>
      <c r="E47" s="22" t="str">
        <f>VLOOKUP(B47,Orçamento!$C$7:$I$245,4,0)</f>
        <v>dm³</v>
      </c>
      <c r="F47" s="56">
        <f>SUMIFS(Orçamento!$G$7:$G$245,Orçamento!$C$7:$C$245,B47)</f>
        <v>312</v>
      </c>
      <c r="G47" s="57">
        <f>VLOOKUP(B47,Orçamento!$C$7:$I$245,7,0)</f>
        <v>0</v>
      </c>
      <c r="H47" s="672">
        <f>SUMIFS(Orçamento!$J$7:$J$245,Orçamento!$C$7:$C$245,B47)</f>
        <v>0</v>
      </c>
      <c r="I47" s="674" t="e">
        <f t="shared" si="2"/>
        <v>#DIV/0!</v>
      </c>
      <c r="J47" s="675" t="e">
        <f t="shared" si="1"/>
        <v>#DIV/0!</v>
      </c>
    </row>
    <row r="48" spans="1:10" x14ac:dyDescent="0.2">
      <c r="A48" s="22"/>
      <c r="B48" s="671" t="s">
        <v>713</v>
      </c>
      <c r="C48" s="29">
        <f>VLOOKUP(B48,Orçamento!$C$7:$I$245,2,0)</f>
        <v>0</v>
      </c>
      <c r="D48" s="660"/>
      <c r="E48" s="22" t="str">
        <f>VLOOKUP(B48,Orçamento!$C$7:$I$245,4,0)</f>
        <v xml:space="preserve">un </v>
      </c>
      <c r="F48" s="56">
        <f>SUMIFS(Orçamento!$G$7:$G$245,Orçamento!$C$7:$C$245,B48)</f>
        <v>1</v>
      </c>
      <c r="G48" s="57">
        <f>VLOOKUP(B48,Orçamento!$C$7:$I$245,7,0)</f>
        <v>0</v>
      </c>
      <c r="H48" s="672">
        <f>SUMIFS(Orçamento!$J$7:$J$245,Orçamento!$C$7:$C$245,B48)</f>
        <v>0</v>
      </c>
      <c r="I48" s="674" t="e">
        <f t="shared" si="2"/>
        <v>#DIV/0!</v>
      </c>
      <c r="J48" s="675" t="e">
        <f t="shared" si="1"/>
        <v>#DIV/0!</v>
      </c>
    </row>
    <row r="49" spans="1:10" ht="22.5" x14ac:dyDescent="0.2">
      <c r="A49" s="22">
        <v>91935</v>
      </c>
      <c r="B49" s="814" t="s">
        <v>1500</v>
      </c>
      <c r="C49" s="29">
        <f>VLOOKUP(B49,Orçamento!$C$7:$I$245,2,0)</f>
        <v>0</v>
      </c>
      <c r="D49" s="660"/>
      <c r="E49" s="22" t="str">
        <f>VLOOKUP(B49,Orçamento!$C$7:$I$245,4,0)</f>
        <v>m</v>
      </c>
      <c r="F49" s="56">
        <f>SUMIFS(Orçamento!$G$7:$G$245,Orçamento!$C$7:$C$245,B49)</f>
        <v>1142</v>
      </c>
      <c r="G49" s="57">
        <f>VLOOKUP(B49,Orçamento!$C$7:$I$245,7,0)</f>
        <v>0</v>
      </c>
      <c r="H49" s="672">
        <f>SUMIFS(Orçamento!$J$7:$J$245,Orçamento!$C$7:$C$245,B49)</f>
        <v>0</v>
      </c>
      <c r="I49" s="674" t="e">
        <f t="shared" si="2"/>
        <v>#DIV/0!</v>
      </c>
      <c r="J49" s="675" t="e">
        <f t="shared" si="1"/>
        <v>#DIV/0!</v>
      </c>
    </row>
    <row r="50" spans="1:10" x14ac:dyDescent="0.2">
      <c r="A50" s="29">
        <v>407820</v>
      </c>
      <c r="B50" s="661" t="s">
        <v>1053</v>
      </c>
      <c r="C50" s="29" t="str">
        <f>VLOOKUP(B50,Orçamento!$C$7:$I$245,2,0)</f>
        <v>DNIT-ES 118/09</v>
      </c>
      <c r="D50" s="660"/>
      <c r="E50" s="22" t="str">
        <f>VLOOKUP(B50,Orçamento!$C$7:$I$245,4,0)</f>
        <v>kg</v>
      </c>
      <c r="F50" s="56">
        <f>SUMIFS(Orçamento!$G$7:$G$245,Orçamento!$C$7:$C$245,B50)</f>
        <v>2096</v>
      </c>
      <c r="G50" s="57">
        <f>VLOOKUP(B50,Orçamento!$C$7:$I$245,7,0)</f>
        <v>0</v>
      </c>
      <c r="H50" s="672">
        <f>SUMIFS(Orçamento!$J$7:$J$245,Orçamento!$C$7:$C$245,B50)</f>
        <v>0</v>
      </c>
      <c r="I50" s="674" t="e">
        <f t="shared" si="2"/>
        <v>#DIV/0!</v>
      </c>
      <c r="J50" s="675" t="e">
        <f t="shared" si="1"/>
        <v>#DIV/0!</v>
      </c>
    </row>
    <row r="51" spans="1:10" ht="22.5" x14ac:dyDescent="0.2">
      <c r="A51" s="29">
        <v>2108167</v>
      </c>
      <c r="B51" s="661" t="s">
        <v>1339</v>
      </c>
      <c r="C51" s="29">
        <f>VLOOKUP(B51,Orçamento!$C$7:$I$245,2,0)</f>
        <v>0</v>
      </c>
      <c r="D51" s="660"/>
      <c r="E51" s="22" t="str">
        <f>VLOOKUP(B51,Orçamento!$C$7:$I$245,4,0)</f>
        <v>m³</v>
      </c>
      <c r="F51" s="56">
        <f>SUMIFS(Orçamento!$G$7:$G$245,Orçamento!$C$7:$C$245,B51)</f>
        <v>1304.2399999999998</v>
      </c>
      <c r="G51" s="57">
        <f>VLOOKUP(B51,Orçamento!$C$7:$I$245,7,0)</f>
        <v>0</v>
      </c>
      <c r="H51" s="672">
        <f>SUMIFS(Orçamento!$J$7:$J$245,Orçamento!$C$7:$C$245,B51)</f>
        <v>0</v>
      </c>
      <c r="I51" s="674" t="e">
        <f t="shared" si="2"/>
        <v>#DIV/0!</v>
      </c>
      <c r="J51" s="675" t="e">
        <f t="shared" si="1"/>
        <v>#DIV/0!</v>
      </c>
    </row>
    <row r="52" spans="1:10" ht="22.5" x14ac:dyDescent="0.2">
      <c r="A52" s="22">
        <v>94265</v>
      </c>
      <c r="B52" s="813" t="s">
        <v>1428</v>
      </c>
      <c r="C52" s="29">
        <f>VLOOKUP(B52,Orçamento!$C$7:$I$245,2,0)</f>
        <v>0</v>
      </c>
      <c r="D52" s="660"/>
      <c r="E52" s="22" t="str">
        <f>VLOOKUP(B52,Orçamento!$C$7:$I$245,4,0)</f>
        <v>m</v>
      </c>
      <c r="F52" s="56">
        <f>SUMIFS(Orçamento!$G$7:$G$245,Orçamento!$C$7:$C$245,B52)</f>
        <v>572.70000000000005</v>
      </c>
      <c r="G52" s="57">
        <f>VLOOKUP(B52,Orçamento!$C$7:$I$245,7,0)</f>
        <v>0</v>
      </c>
      <c r="H52" s="672">
        <f>SUMIFS(Orçamento!$J$7:$J$245,Orçamento!$C$7:$C$245,B52)</f>
        <v>0</v>
      </c>
      <c r="I52" s="674" t="e">
        <f t="shared" si="2"/>
        <v>#DIV/0!</v>
      </c>
      <c r="J52" s="675" t="e">
        <f t="shared" si="1"/>
        <v>#DIV/0!</v>
      </c>
    </row>
    <row r="53" spans="1:10" x14ac:dyDescent="0.2">
      <c r="A53" s="49" t="s">
        <v>345</v>
      </c>
      <c r="B53" s="58" t="s">
        <v>346</v>
      </c>
      <c r="C53" s="29">
        <f>VLOOKUP(B53,Orçamento!$C$7:$I$245,2,0)</f>
        <v>0</v>
      </c>
      <c r="D53" s="660"/>
      <c r="E53" s="22" t="str">
        <f>VLOOKUP(B53,Orçamento!$C$7:$I$245,4,0)</f>
        <v>mês</v>
      </c>
      <c r="F53" s="56">
        <f>SUMIFS(Orçamento!$G$7:$G$245,Orçamento!$C$7:$C$245,B53)</f>
        <v>4</v>
      </c>
      <c r="G53" s="57">
        <f>VLOOKUP(B53,Orçamento!$C$7:$I$245,7,0)</f>
        <v>0</v>
      </c>
      <c r="H53" s="672">
        <f>SUMIFS(Orçamento!$J$7:$J$245,Orçamento!$C$7:$C$245,B53)</f>
        <v>0</v>
      </c>
      <c r="I53" s="674" t="e">
        <f t="shared" si="2"/>
        <v>#DIV/0!</v>
      </c>
      <c r="J53" s="675" t="e">
        <f t="shared" si="1"/>
        <v>#DIV/0!</v>
      </c>
    </row>
    <row r="54" spans="1:10" ht="22.5" x14ac:dyDescent="0.2">
      <c r="A54" s="22">
        <v>100974</v>
      </c>
      <c r="B54" s="813" t="s">
        <v>1515</v>
      </c>
      <c r="C54" s="29">
        <f>VLOOKUP(B54,Orçamento!$C$7:$I$245,2,0)</f>
        <v>0</v>
      </c>
      <c r="D54" s="660"/>
      <c r="E54" s="22" t="str">
        <f>VLOOKUP(B54,Orçamento!$C$7:$I$245,4,0)</f>
        <v>m³</v>
      </c>
      <c r="F54" s="56">
        <f>SUMIFS(Orçamento!$G$7:$G$245,Orçamento!$C$7:$C$245,B54)</f>
        <v>2117.62</v>
      </c>
      <c r="G54" s="57">
        <f>VLOOKUP(B54,Orçamento!$C$7:$I$245,7,0)</f>
        <v>0</v>
      </c>
      <c r="H54" s="672">
        <f>SUMIFS(Orçamento!$J$7:$J$245,Orçamento!$C$7:$C$245,B54)</f>
        <v>0</v>
      </c>
      <c r="I54" s="674" t="e">
        <f t="shared" si="2"/>
        <v>#DIV/0!</v>
      </c>
      <c r="J54" s="675" t="e">
        <f t="shared" si="1"/>
        <v>#DIV/0!</v>
      </c>
    </row>
    <row r="55" spans="1:10" x14ac:dyDescent="0.2">
      <c r="A55" s="63" t="s">
        <v>322</v>
      </c>
      <c r="B55" s="61" t="s">
        <v>323</v>
      </c>
      <c r="C55" s="29">
        <f>VLOOKUP(B55,Orçamento!$C$7:$I$245,2,0)</f>
        <v>0</v>
      </c>
      <c r="D55" s="660"/>
      <c r="E55" s="22" t="str">
        <f>VLOOKUP(B55,Orçamento!$C$7:$I$245,4,0)</f>
        <v>mês</v>
      </c>
      <c r="F55" s="56">
        <f>SUMIFS(Orçamento!$G$7:$G$245,Orçamento!$C$7:$C$245,B55)</f>
        <v>5</v>
      </c>
      <c r="G55" s="57">
        <f>VLOOKUP(B55,Orçamento!$C$7:$I$245,7,0)</f>
        <v>0</v>
      </c>
      <c r="H55" s="672">
        <f>SUMIFS(Orçamento!$J$7:$J$245,Orçamento!$C$7:$C$245,B55)</f>
        <v>0</v>
      </c>
      <c r="I55" s="674" t="e">
        <f t="shared" si="2"/>
        <v>#DIV/0!</v>
      </c>
      <c r="J55" s="675" t="e">
        <f t="shared" si="1"/>
        <v>#DIV/0!</v>
      </c>
    </row>
    <row r="56" spans="1:10" x14ac:dyDescent="0.2">
      <c r="A56" s="62" t="s">
        <v>285</v>
      </c>
      <c r="B56" s="58" t="s">
        <v>850</v>
      </c>
      <c r="C56" s="29">
        <f>VLOOKUP(B56,Orçamento!$C$7:$I$245,2,0)</f>
        <v>0</v>
      </c>
      <c r="D56" s="660"/>
      <c r="E56" s="22" t="str">
        <f>VLOOKUP(B56,Orçamento!$C$7:$I$245,4,0)</f>
        <v>mês</v>
      </c>
      <c r="F56" s="56">
        <f>SUMIFS(Orçamento!$G$7:$G$245,Orçamento!$C$7:$C$245,B56)</f>
        <v>9</v>
      </c>
      <c r="G56" s="57">
        <f>VLOOKUP(B56,Orçamento!$C$7:$I$245,7,0)</f>
        <v>0</v>
      </c>
      <c r="H56" s="672">
        <f>SUMIFS(Orçamento!$J$7:$J$245,Orçamento!$C$7:$C$245,B56)</f>
        <v>0</v>
      </c>
      <c r="I56" s="674" t="e">
        <f t="shared" si="2"/>
        <v>#DIV/0!</v>
      </c>
      <c r="J56" s="675" t="e">
        <f t="shared" si="1"/>
        <v>#DIV/0!</v>
      </c>
    </row>
    <row r="57" spans="1:10" ht="22.5" x14ac:dyDescent="0.2">
      <c r="A57" s="22">
        <v>94266</v>
      </c>
      <c r="B57" s="813" t="s">
        <v>1429</v>
      </c>
      <c r="C57" s="29">
        <f>VLOOKUP(B57,Orçamento!$C$7:$I$245,2,0)</f>
        <v>0</v>
      </c>
      <c r="D57" s="660"/>
      <c r="E57" s="22" t="str">
        <f>VLOOKUP(B57,Orçamento!$C$7:$I$245,4,0)</f>
        <v>m</v>
      </c>
      <c r="F57" s="56">
        <f>SUMIFS(Orçamento!$G$7:$G$245,Orçamento!$C$7:$C$245,B57)</f>
        <v>349.8</v>
      </c>
      <c r="G57" s="57">
        <f>VLOOKUP(B57,Orçamento!$C$7:$I$245,7,0)</f>
        <v>0</v>
      </c>
      <c r="H57" s="672">
        <f>SUMIFS(Orçamento!$J$7:$J$245,Orçamento!$C$7:$C$245,B57)</f>
        <v>0</v>
      </c>
      <c r="I57" s="674" t="e">
        <f t="shared" si="2"/>
        <v>#DIV/0!</v>
      </c>
      <c r="J57" s="675" t="e">
        <f t="shared" si="1"/>
        <v>#DIV/0!</v>
      </c>
    </row>
    <row r="58" spans="1:10" x14ac:dyDescent="0.2">
      <c r="A58" s="22" t="s">
        <v>285</v>
      </c>
      <c r="B58" s="814" t="s">
        <v>1453</v>
      </c>
      <c r="C58" s="29">
        <f>VLOOKUP(B58,Orçamento!$C$7:$I$245,2,0)</f>
        <v>0</v>
      </c>
      <c r="D58" s="660"/>
      <c r="E58" s="22" t="str">
        <f>VLOOKUP(B58,Orçamento!$C$7:$I$245,4,0)</f>
        <v>m</v>
      </c>
      <c r="F58" s="56">
        <f>SUMIFS(Orçamento!$G$7:$G$245,Orçamento!$C$7:$C$245,B58)</f>
        <v>277</v>
      </c>
      <c r="G58" s="57">
        <f>VLOOKUP(B58,Orçamento!$C$7:$I$245,7,0)</f>
        <v>0</v>
      </c>
      <c r="H58" s="672">
        <f>SUMIFS(Orçamento!$J$7:$J$245,Orçamento!$C$7:$C$245,B58)</f>
        <v>0</v>
      </c>
      <c r="I58" s="674" t="e">
        <f t="shared" si="2"/>
        <v>#DIV/0!</v>
      </c>
      <c r="J58" s="675" t="e">
        <f t="shared" si="1"/>
        <v>#DIV/0!</v>
      </c>
    </row>
    <row r="59" spans="1:10" x14ac:dyDescent="0.2">
      <c r="A59" s="49" t="s">
        <v>337</v>
      </c>
      <c r="B59" s="58" t="s">
        <v>338</v>
      </c>
      <c r="C59" s="29">
        <f>VLOOKUP(B59,Orçamento!$C$7:$I$245,2,0)</f>
        <v>0</v>
      </c>
      <c r="D59" s="660"/>
      <c r="E59" s="22" t="str">
        <f>VLOOKUP(B59,Orçamento!$C$7:$I$245,4,0)</f>
        <v>mês</v>
      </c>
      <c r="F59" s="56">
        <f>SUMIFS(Orçamento!$G$7:$G$245,Orçamento!$C$7:$C$245,B59)</f>
        <v>3</v>
      </c>
      <c r="G59" s="57">
        <f>VLOOKUP(B59,Orçamento!$C$7:$I$245,7,0)</f>
        <v>0</v>
      </c>
      <c r="H59" s="672">
        <f>SUMIFS(Orçamento!$J$7:$J$245,Orçamento!$C$7:$C$245,B59)</f>
        <v>0</v>
      </c>
      <c r="I59" s="674" t="e">
        <f t="shared" si="2"/>
        <v>#DIV/0!</v>
      </c>
      <c r="J59" s="675" t="e">
        <f t="shared" si="1"/>
        <v>#DIV/0!</v>
      </c>
    </row>
    <row r="60" spans="1:10" x14ac:dyDescent="0.2">
      <c r="A60" s="22" t="s">
        <v>355</v>
      </c>
      <c r="B60" s="58" t="s">
        <v>356</v>
      </c>
      <c r="C60" s="29">
        <f>VLOOKUP(B60,Orçamento!$C$7:$I$245,2,0)</f>
        <v>0</v>
      </c>
      <c r="D60" s="660"/>
      <c r="E60" s="22" t="str">
        <f>VLOOKUP(B60,Orçamento!$C$7:$I$245,4,0)</f>
        <v>equip.mês</v>
      </c>
      <c r="F60" s="56">
        <f>SUMIFS(Orçamento!$G$7:$G$245,Orçamento!$C$7:$C$245,B60)</f>
        <v>3.1080000000000001</v>
      </c>
      <c r="G60" s="57">
        <f>VLOOKUP(B60,Orçamento!$C$7:$I$245,7,0)</f>
        <v>0</v>
      </c>
      <c r="H60" s="672">
        <f>SUMIFS(Orçamento!$J$7:$J$245,Orçamento!$C$7:$C$245,B60)</f>
        <v>0</v>
      </c>
      <c r="I60" s="674" t="e">
        <f t="shared" si="2"/>
        <v>#DIV/0!</v>
      </c>
      <c r="J60" s="675" t="e">
        <f t="shared" si="1"/>
        <v>#DIV/0!</v>
      </c>
    </row>
    <row r="61" spans="1:10" x14ac:dyDescent="0.2">
      <c r="A61" s="29">
        <v>5502978</v>
      </c>
      <c r="B61" s="661" t="s">
        <v>192</v>
      </c>
      <c r="C61" s="29">
        <f>VLOOKUP(B61,Orçamento!$C$7:$I$245,2,0)</f>
        <v>0</v>
      </c>
      <c r="D61" s="660"/>
      <c r="E61" s="22" t="str">
        <f>VLOOKUP(B61,Orçamento!$C$7:$I$245,4,0)</f>
        <v>m³</v>
      </c>
      <c r="F61" s="56">
        <f>SUMIFS(Orçamento!$G$7:$G$245,Orçamento!$C$7:$C$245,B61)</f>
        <v>2901.23</v>
      </c>
      <c r="G61" s="57">
        <f>VLOOKUP(B61,Orçamento!$C$7:$I$245,7,0)</f>
        <v>0</v>
      </c>
      <c r="H61" s="672">
        <f>SUMIFS(Orçamento!$J$7:$J$245,Orçamento!$C$7:$C$245,B61)</f>
        <v>0</v>
      </c>
      <c r="I61" s="674" t="e">
        <f t="shared" si="2"/>
        <v>#DIV/0!</v>
      </c>
      <c r="J61" s="675" t="e">
        <f t="shared" si="1"/>
        <v>#DIV/0!</v>
      </c>
    </row>
    <row r="62" spans="1:10" ht="45" x14ac:dyDescent="0.2">
      <c r="A62" s="29">
        <v>90102</v>
      </c>
      <c r="B62" s="661" t="s">
        <v>1542</v>
      </c>
      <c r="C62" s="29"/>
      <c r="D62" s="660"/>
      <c r="E62" s="22" t="str">
        <f>Orçamento!F132</f>
        <v>m³</v>
      </c>
      <c r="F62" s="57">
        <f>Orçamento!H132</f>
        <v>0</v>
      </c>
      <c r="G62" s="57">
        <f>Orçamento!I132</f>
        <v>0</v>
      </c>
      <c r="H62" s="672">
        <f>Orçamento!J132</f>
        <v>0</v>
      </c>
      <c r="I62" s="674" t="e">
        <f t="shared" si="2"/>
        <v>#DIV/0!</v>
      </c>
      <c r="J62" s="675" t="e">
        <f t="shared" si="1"/>
        <v>#DIV/0!</v>
      </c>
    </row>
    <row r="63" spans="1:10" x14ac:dyDescent="0.2">
      <c r="A63" s="29">
        <v>1106057</v>
      </c>
      <c r="B63" s="661" t="s">
        <v>4</v>
      </c>
      <c r="C63" s="29" t="str">
        <f>VLOOKUP(B63,Orçamento!$C$7:$I$245,2,0)</f>
        <v>DNIT-ES 117/09</v>
      </c>
      <c r="D63" s="660"/>
      <c r="E63" s="22" t="str">
        <f>VLOOKUP(B63,Orçamento!$C$7:$I$245,4,0)</f>
        <v>m³</v>
      </c>
      <c r="F63" s="56">
        <f>SUMIFS(Orçamento!$G$7:$G$245,Orçamento!$C$7:$C$245,B63)</f>
        <v>35.370000000000005</v>
      </c>
      <c r="G63" s="57">
        <f>VLOOKUP(B63,Orçamento!$C$7:$I$245,7,0)</f>
        <v>0</v>
      </c>
      <c r="H63" s="672">
        <f>SUMIFS(Orçamento!$J$7:$J$245,Orçamento!$C$7:$C$245,B63)</f>
        <v>0</v>
      </c>
      <c r="I63" s="674" t="e">
        <f t="shared" si="2"/>
        <v>#DIV/0!</v>
      </c>
      <c r="J63" s="675" t="e">
        <f t="shared" si="1"/>
        <v>#DIV/0!</v>
      </c>
    </row>
    <row r="64" spans="1:10" x14ac:dyDescent="0.2">
      <c r="A64" s="29">
        <v>1600989</v>
      </c>
      <c r="B64" s="661" t="s">
        <v>1535</v>
      </c>
      <c r="C64" s="29">
        <f>VLOOKUP(B64,Orçamento!$C$7:$I$245,2,0)</f>
        <v>0</v>
      </c>
      <c r="D64" s="660"/>
      <c r="E64" s="22" t="str">
        <f>VLOOKUP(B64,Orçamento!$C$7:$I$245,4,0)</f>
        <v>m³</v>
      </c>
      <c r="F64" s="56">
        <f>SUMIFS(Orçamento!$G$7:$G$245,Orçamento!$C$7:$C$245,B64)</f>
        <v>32.602199999999989</v>
      </c>
      <c r="G64" s="57">
        <f>VLOOKUP(B64,Orçamento!$C$7:$I$245,7,0)</f>
        <v>0</v>
      </c>
      <c r="H64" s="672">
        <f>SUMIFS(Orçamento!$J$7:$J$245,Orçamento!$C$7:$C$245,B64)</f>
        <v>0</v>
      </c>
      <c r="I64" s="674" t="e">
        <f t="shared" si="2"/>
        <v>#DIV/0!</v>
      </c>
      <c r="J64" s="675" t="e">
        <f t="shared" si="1"/>
        <v>#DIV/0!</v>
      </c>
    </row>
    <row r="65" spans="1:10" x14ac:dyDescent="0.2">
      <c r="A65" s="29">
        <v>3806426</v>
      </c>
      <c r="B65" s="683" t="s">
        <v>1056</v>
      </c>
      <c r="C65" s="29">
        <f>VLOOKUP(B65,Orçamento!$C$7:$I$245,2,0)</f>
        <v>0</v>
      </c>
      <c r="D65" s="660"/>
      <c r="E65" s="22" t="str">
        <f>VLOOKUP(B65,Orçamento!$C$7:$I$245,4,0)</f>
        <v>t</v>
      </c>
      <c r="F65" s="56">
        <f>SUMIFS(Orçamento!$G$7:$G$245,Orçamento!$C$7:$C$245,B65)</f>
        <v>155</v>
      </c>
      <c r="G65" s="57">
        <f>VLOOKUP(B65,Orçamento!$C$7:$I$245,7,0)</f>
        <v>0</v>
      </c>
      <c r="H65" s="672">
        <f>SUMIFS(Orçamento!$J$7:$J$245,Orçamento!$C$7:$C$245,B65)</f>
        <v>0</v>
      </c>
      <c r="I65" s="674" t="e">
        <f t="shared" si="2"/>
        <v>#DIV/0!</v>
      </c>
      <c r="J65" s="675" t="e">
        <f t="shared" si="1"/>
        <v>#DIV/0!</v>
      </c>
    </row>
    <row r="66" spans="1:10" x14ac:dyDescent="0.2">
      <c r="A66" s="22">
        <v>100576</v>
      </c>
      <c r="B66" s="783" t="s">
        <v>1514</v>
      </c>
      <c r="C66" s="29">
        <f>VLOOKUP(B66,Orçamento!$C$7:$I$245,2,0)</f>
        <v>0</v>
      </c>
      <c r="D66" s="660"/>
      <c r="E66" s="22" t="str">
        <f>VLOOKUP(B66,Orçamento!$C$7:$I$245,4,0)</f>
        <v>m²</v>
      </c>
      <c r="F66" s="56">
        <f>SUMIFS(Orçamento!$G$7:$G$245,Orçamento!$C$7:$C$245,B66)</f>
        <v>4235.24</v>
      </c>
      <c r="G66" s="57">
        <f>VLOOKUP(B66,Orçamento!$C$7:$I$245,7,0)</f>
        <v>0</v>
      </c>
      <c r="H66" s="672">
        <f>SUMIFS(Orçamento!$J$7:$J$245,Orçamento!$C$7:$C$245,B66)</f>
        <v>0</v>
      </c>
      <c r="I66" s="674" t="e">
        <f t="shared" si="2"/>
        <v>#DIV/0!</v>
      </c>
      <c r="J66" s="675" t="e">
        <f t="shared" si="1"/>
        <v>#DIV/0!</v>
      </c>
    </row>
    <row r="67" spans="1:10" ht="22.5" x14ac:dyDescent="0.2">
      <c r="A67" s="29">
        <v>92221</v>
      </c>
      <c r="B67" s="661" t="s">
        <v>1546</v>
      </c>
      <c r="C67" s="29">
        <f>VLOOKUP(B67,Orçamento!$C$7:$I$245,2,0)</f>
        <v>0</v>
      </c>
      <c r="D67" s="660"/>
      <c r="E67" s="22" t="str">
        <f>VLOOKUP(B67,Orçamento!$C$7:$I$245,4,0)</f>
        <v>un</v>
      </c>
      <c r="F67" s="56">
        <f>SUMIFS(Orçamento!$G$7:$G$245,Orçamento!$C$7:$C$245,B67)</f>
        <v>27.2</v>
      </c>
      <c r="G67" s="57">
        <f>VLOOKUP(B67,Orçamento!$C$7:$I$245,7,0)</f>
        <v>0</v>
      </c>
      <c r="H67" s="672">
        <f>SUMIFS(Orçamento!$J$7:$J$245,Orçamento!$C$7:$C$245,B67)</f>
        <v>0</v>
      </c>
      <c r="I67" s="674" t="e">
        <f t="shared" si="2"/>
        <v>#DIV/0!</v>
      </c>
      <c r="J67" s="675" t="e">
        <f t="shared" si="1"/>
        <v>#DIV/0!</v>
      </c>
    </row>
    <row r="68" spans="1:10" ht="45" x14ac:dyDescent="0.2">
      <c r="A68" s="29">
        <v>93377</v>
      </c>
      <c r="B68" s="661" t="s">
        <v>1543</v>
      </c>
      <c r="C68" s="29">
        <f>VLOOKUP(B68,Orçamento!$C$7:$I$245,2,0)</f>
        <v>0</v>
      </c>
      <c r="D68" s="660"/>
      <c r="E68" s="22" t="str">
        <f>VLOOKUP(B68,Orçamento!$C$7:$I$245,4,0)</f>
        <v>m³</v>
      </c>
      <c r="F68" s="56">
        <f>SUMIFS(Orçamento!$G$7:$G$245,Orçamento!$C$7:$C$245,B68)</f>
        <v>774.61800000000005</v>
      </c>
      <c r="G68" s="57">
        <f>VLOOKUP(B68,Orçamento!$C$7:$I$245,7,0)</f>
        <v>0</v>
      </c>
      <c r="H68" s="672">
        <f>SUMIFS(Orçamento!$J$7:$J$245,Orçamento!$C$7:$C$245,B68)</f>
        <v>0</v>
      </c>
      <c r="I68" s="674" t="e">
        <f t="shared" si="2"/>
        <v>#DIV/0!</v>
      </c>
      <c r="J68" s="675" t="e">
        <f t="shared" si="1"/>
        <v>#DIV/0!</v>
      </c>
    </row>
    <row r="69" spans="1:10" ht="22.5" x14ac:dyDescent="0.2">
      <c r="A69" s="22">
        <v>91929</v>
      </c>
      <c r="B69" s="813" t="s">
        <v>1449</v>
      </c>
      <c r="C69" s="29">
        <f>VLOOKUP(B69,Orçamento!$C$7:$I$245,2,0)</f>
        <v>0</v>
      </c>
      <c r="D69" s="660"/>
      <c r="E69" s="22" t="str">
        <f>VLOOKUP(B69,Orçamento!$C$7:$I$245,4,0)</f>
        <v>m</v>
      </c>
      <c r="F69" s="56">
        <f>SUMIFS(Orçamento!$G$7:$G$245,Orçamento!$C$7:$C$245,B69)</f>
        <v>1200</v>
      </c>
      <c r="G69" s="57">
        <f>VLOOKUP(B69,Orçamento!$C$7:$I$245,7,0)</f>
        <v>0</v>
      </c>
      <c r="H69" s="672">
        <f>SUMIFS(Orçamento!$J$7:$J$245,Orçamento!$C$7:$C$245,B69)</f>
        <v>0</v>
      </c>
      <c r="I69" s="674" t="e">
        <f t="shared" si="2"/>
        <v>#DIV/0!</v>
      </c>
      <c r="J69" s="675" t="e">
        <f t="shared" si="1"/>
        <v>#DIV/0!</v>
      </c>
    </row>
    <row r="70" spans="1:10" x14ac:dyDescent="0.2">
      <c r="A70" s="22" t="s">
        <v>285</v>
      </c>
      <c r="B70" s="671" t="s">
        <v>291</v>
      </c>
      <c r="C70" s="29">
        <f>VLOOKUP(B70,Orçamento!$C$7:$I$245,2,0)</f>
        <v>0</v>
      </c>
      <c r="D70" s="660"/>
      <c r="E70" s="22" t="str">
        <f>VLOOKUP(B70,Orçamento!$C$7:$I$245,4,0)</f>
        <v>unid</v>
      </c>
      <c r="F70" s="56">
        <f>SUMIFS(Orçamento!$G$7:$G$245,Orçamento!$C$7:$C$245,B70)</f>
        <v>1</v>
      </c>
      <c r="G70" s="57">
        <f>VLOOKUP(B70,Orçamento!$C$7:$I$245,7,0)</f>
        <v>0</v>
      </c>
      <c r="H70" s="672">
        <f>SUMIFS(Orçamento!$J$7:$J$245,Orçamento!$C$7:$C$245,B70)</f>
        <v>0</v>
      </c>
      <c r="I70" s="674" t="e">
        <f t="shared" si="2"/>
        <v>#DIV/0!</v>
      </c>
      <c r="J70" s="675" t="e">
        <f t="shared" si="1"/>
        <v>#DIV/0!</v>
      </c>
    </row>
    <row r="71" spans="1:10" x14ac:dyDescent="0.2">
      <c r="A71" s="22" t="s">
        <v>285</v>
      </c>
      <c r="B71" s="671" t="s">
        <v>289</v>
      </c>
      <c r="C71" s="29">
        <f>VLOOKUP(B71,Orçamento!$C$7:$I$245,2,0)</f>
        <v>0</v>
      </c>
      <c r="D71" s="660"/>
      <c r="E71" s="22" t="str">
        <f>VLOOKUP(B71,Orçamento!$C$7:$I$245,4,0)</f>
        <v>unid</v>
      </c>
      <c r="F71" s="56">
        <f>SUMIFS(Orçamento!$G$7:$G$245,Orçamento!$C$7:$C$245,B71)</f>
        <v>1</v>
      </c>
      <c r="G71" s="57">
        <f>VLOOKUP(B71,Orçamento!$C$7:$I$245,7,0)</f>
        <v>0</v>
      </c>
      <c r="H71" s="672">
        <f>SUMIFS(Orçamento!$J$7:$J$245,Orçamento!$C$7:$C$245,B71)</f>
        <v>0</v>
      </c>
      <c r="I71" s="674" t="e">
        <f t="shared" ref="I71:I102" si="3">H71/$H$115</f>
        <v>#DIV/0!</v>
      </c>
      <c r="J71" s="675" t="e">
        <f t="shared" si="1"/>
        <v>#DIV/0!</v>
      </c>
    </row>
    <row r="72" spans="1:10" x14ac:dyDescent="0.2">
      <c r="A72" s="22" t="s">
        <v>352</v>
      </c>
      <c r="B72" s="58" t="s">
        <v>353</v>
      </c>
      <c r="C72" s="29">
        <f>VLOOKUP(B72,Orçamento!$C$7:$I$245,2,0)</f>
        <v>0</v>
      </c>
      <c r="D72" s="660"/>
      <c r="E72" s="22" t="str">
        <f>VLOOKUP(B72,Orçamento!$C$7:$I$245,4,0)</f>
        <v>equip.mês</v>
      </c>
      <c r="F72" s="56">
        <f>SUMIFS(Orçamento!$G$7:$G$245,Orçamento!$C$7:$C$245,B72)</f>
        <v>1.554</v>
      </c>
      <c r="G72" s="57">
        <f>VLOOKUP(B72,Orçamento!$C$7:$I$245,7,0)</f>
        <v>0</v>
      </c>
      <c r="H72" s="672">
        <f>SUMIFS(Orçamento!$J$7:$J$245,Orçamento!$C$7:$C$245,B72)</f>
        <v>0</v>
      </c>
      <c r="I72" s="674" t="e">
        <f t="shared" si="3"/>
        <v>#DIV/0!</v>
      </c>
      <c r="J72" s="675" t="e">
        <f t="shared" ref="J72:J113" si="4">I72+J71</f>
        <v>#DIV/0!</v>
      </c>
    </row>
    <row r="73" spans="1:10" x14ac:dyDescent="0.2">
      <c r="A73" s="49" t="s">
        <v>339</v>
      </c>
      <c r="B73" s="58" t="s">
        <v>340</v>
      </c>
      <c r="C73" s="29">
        <f>VLOOKUP(B73,Orçamento!$C$7:$I$245,2,0)</f>
        <v>0</v>
      </c>
      <c r="D73" s="660"/>
      <c r="E73" s="22" t="str">
        <f>VLOOKUP(B73,Orçamento!$C$7:$I$245,4,0)</f>
        <v>mês</v>
      </c>
      <c r="F73" s="56">
        <f>SUMIFS(Orçamento!$G$7:$G$245,Orçamento!$C$7:$C$245,B73)</f>
        <v>1.5</v>
      </c>
      <c r="G73" s="57">
        <f>VLOOKUP(B73,Orçamento!$C$7:$I$245,7,0)</f>
        <v>0</v>
      </c>
      <c r="H73" s="672">
        <f>SUMIFS(Orçamento!$J$7:$J$245,Orçamento!$C$7:$C$245,B73)</f>
        <v>0</v>
      </c>
      <c r="I73" s="674" t="e">
        <f t="shared" si="3"/>
        <v>#DIV/0!</v>
      </c>
      <c r="J73" s="675" t="e">
        <f t="shared" si="4"/>
        <v>#DIV/0!</v>
      </c>
    </row>
    <row r="74" spans="1:10" x14ac:dyDescent="0.2">
      <c r="A74" s="29" t="s">
        <v>966</v>
      </c>
      <c r="B74" s="661" t="s">
        <v>967</v>
      </c>
      <c r="C74" s="29">
        <f>VLOOKUP(B74,Orçamento!$C$7:$I$245,2,0)</f>
        <v>0</v>
      </c>
      <c r="D74" s="660"/>
      <c r="E74" s="22" t="str">
        <f>VLOOKUP(B74,Orçamento!$C$7:$I$245,4,0)</f>
        <v>m²</v>
      </c>
      <c r="F74" s="56">
        <f>SUMIFS(Orçamento!$G$7:$G$245,Orçamento!$C$7:$C$245,B74)</f>
        <v>416.79</v>
      </c>
      <c r="G74" s="57">
        <f>VLOOKUP(B74,Orçamento!$C$7:$I$245,7,0)</f>
        <v>0</v>
      </c>
      <c r="H74" s="672">
        <f>SUMIFS(Orçamento!$J$7:$J$245,Orçamento!$C$7:$C$245,B74)</f>
        <v>0</v>
      </c>
      <c r="I74" s="674" t="e">
        <f t="shared" si="3"/>
        <v>#DIV/0!</v>
      </c>
      <c r="J74" s="675" t="e">
        <f t="shared" si="4"/>
        <v>#DIV/0!</v>
      </c>
    </row>
    <row r="75" spans="1:10" x14ac:dyDescent="0.2">
      <c r="A75" s="29" t="s">
        <v>295</v>
      </c>
      <c r="B75" s="520" t="s">
        <v>103</v>
      </c>
      <c r="C75" s="29">
        <f>VLOOKUP(B75,Orçamento!$C$7:$I$245,2,0)</f>
        <v>0</v>
      </c>
      <c r="D75" s="660"/>
      <c r="E75" s="22" t="str">
        <f>VLOOKUP(B75,Orçamento!$C$7:$I$245,4,0)</f>
        <v>m²</v>
      </c>
      <c r="F75" s="56">
        <f>SUMIFS(Orçamento!$G$7:$G$245,Orçamento!$C$7:$C$245,B75)</f>
        <v>16</v>
      </c>
      <c r="G75" s="57">
        <f>VLOOKUP(B75,Orçamento!$C$7:$I$245,7,0)</f>
        <v>0</v>
      </c>
      <c r="H75" s="672">
        <f>SUMIFS(Orçamento!$J$7:$J$245,Orçamento!$C$7:$C$245,B75)</f>
        <v>0</v>
      </c>
      <c r="I75" s="674" t="e">
        <f t="shared" si="3"/>
        <v>#DIV/0!</v>
      </c>
      <c r="J75" s="675" t="e">
        <f t="shared" si="4"/>
        <v>#DIV/0!</v>
      </c>
    </row>
    <row r="76" spans="1:10" x14ac:dyDescent="0.2">
      <c r="A76" s="29">
        <v>4915671</v>
      </c>
      <c r="B76" s="808" t="s">
        <v>1025</v>
      </c>
      <c r="C76" s="29">
        <f>VLOOKUP(B76,Orçamento!$C$7:$I$245,2,0)</f>
        <v>0</v>
      </c>
      <c r="D76" s="660"/>
      <c r="E76" s="22" t="str">
        <f>VLOOKUP(B76,Orçamento!$C$7:$I$245,4,0)</f>
        <v>m²</v>
      </c>
      <c r="F76" s="56">
        <f>SUMIFS(Orçamento!$G$7:$G$245,Orçamento!$C$7:$C$245,B76)</f>
        <v>379.34</v>
      </c>
      <c r="G76" s="57">
        <f>VLOOKUP(B76,Orçamento!$C$7:$I$245,7,0)</f>
        <v>0</v>
      </c>
      <c r="H76" s="672">
        <f>SUMIFS(Orçamento!$J$7:$J$245,Orçamento!$C$7:$C$245,B76)</f>
        <v>0</v>
      </c>
      <c r="I76" s="674" t="e">
        <f t="shared" si="3"/>
        <v>#DIV/0!</v>
      </c>
      <c r="J76" s="675" t="e">
        <f t="shared" si="4"/>
        <v>#DIV/0!</v>
      </c>
    </row>
    <row r="77" spans="1:10" x14ac:dyDescent="0.2">
      <c r="A77" s="49" t="s">
        <v>314</v>
      </c>
      <c r="B77" s="782" t="s">
        <v>315</v>
      </c>
      <c r="C77" s="29">
        <f>VLOOKUP(B77,Orçamento!$C$7:$I$245,2,0)</f>
        <v>0</v>
      </c>
      <c r="D77" s="660"/>
      <c r="E77" s="22" t="str">
        <f>VLOOKUP(B77,Orçamento!$C$7:$I$245,4,0)</f>
        <v>mês</v>
      </c>
      <c r="F77" s="56">
        <f>SUMIFS(Orçamento!$G$7:$G$245,Orçamento!$C$7:$C$245,B77)</f>
        <v>1</v>
      </c>
      <c r="G77" s="57">
        <f>VLOOKUP(B77,Orçamento!$C$7:$I$245,7,0)</f>
        <v>0</v>
      </c>
      <c r="H77" s="672">
        <f>SUMIFS(Orçamento!$J$7:$J$245,Orçamento!$C$7:$C$245,B77)</f>
        <v>0</v>
      </c>
      <c r="I77" s="674" t="e">
        <f t="shared" si="3"/>
        <v>#DIV/0!</v>
      </c>
      <c r="J77" s="675" t="e">
        <f t="shared" si="4"/>
        <v>#DIV/0!</v>
      </c>
    </row>
    <row r="78" spans="1:10" ht="22.5" x14ac:dyDescent="0.2">
      <c r="A78" s="215">
        <v>1106050</v>
      </c>
      <c r="B78" s="661" t="s">
        <v>1256</v>
      </c>
      <c r="C78" s="29">
        <f>VLOOKUP(B78,Orçamento!$C$7:$I$245,2,0)</f>
        <v>0</v>
      </c>
      <c r="D78" s="660"/>
      <c r="E78" s="22" t="str">
        <f>VLOOKUP(B78,Orçamento!$C$7:$I$245,4,0)</f>
        <v>m³</v>
      </c>
      <c r="F78" s="56">
        <f>SUMIFS(Orçamento!$G$7:$G$245,Orçamento!$C$7:$C$245,B78)</f>
        <v>175</v>
      </c>
      <c r="G78" s="57">
        <f>VLOOKUP(B78,Orçamento!$C$7:$I$245,7,0)</f>
        <v>0</v>
      </c>
      <c r="H78" s="672">
        <f>SUMIFS(Orçamento!$J$7:$J$245,Orçamento!$C$7:$C$245,B78)</f>
        <v>0</v>
      </c>
      <c r="I78" s="674" t="e">
        <f t="shared" si="3"/>
        <v>#DIV/0!</v>
      </c>
      <c r="J78" s="675" t="e">
        <f t="shared" si="4"/>
        <v>#DIV/0!</v>
      </c>
    </row>
    <row r="79" spans="1:10" x14ac:dyDescent="0.2">
      <c r="A79" s="29">
        <v>4413996</v>
      </c>
      <c r="B79" s="658" t="s">
        <v>1091</v>
      </c>
      <c r="C79" s="29">
        <f>VLOOKUP(B79,Orçamento!$C$7:$I$245,2,0)</f>
        <v>0</v>
      </c>
      <c r="D79" s="660"/>
      <c r="E79" s="22" t="str">
        <f>VLOOKUP(B79,Orçamento!$C$7:$I$245,4,0)</f>
        <v>m²</v>
      </c>
      <c r="F79" s="56">
        <f>SUMIFS(Orçamento!$G$7:$G$245,Orçamento!$C$7:$C$245,B79)</f>
        <v>714</v>
      </c>
      <c r="G79" s="57">
        <f>VLOOKUP(B79,Orçamento!$C$7:$I$245,7,0)</f>
        <v>0</v>
      </c>
      <c r="H79" s="672">
        <f>SUMIFS(Orçamento!$J$7:$J$245,Orçamento!$C$7:$C$245,B79)</f>
        <v>0</v>
      </c>
      <c r="I79" s="674" t="e">
        <f t="shared" si="3"/>
        <v>#DIV/0!</v>
      </c>
      <c r="J79" s="675" t="e">
        <f t="shared" si="4"/>
        <v>#DIV/0!</v>
      </c>
    </row>
    <row r="80" spans="1:10" x14ac:dyDescent="0.2">
      <c r="A80" s="29">
        <v>2007971</v>
      </c>
      <c r="B80" s="684" t="s">
        <v>1100</v>
      </c>
      <c r="C80" s="29">
        <f>VLOOKUP(B80,Orçamento!$C$7:$I$245,2,0)</f>
        <v>0</v>
      </c>
      <c r="D80" s="660"/>
      <c r="E80" s="22" t="str">
        <f>VLOOKUP(B80,Orçamento!$C$7:$I$245,4,0)</f>
        <v>un</v>
      </c>
      <c r="F80" s="56">
        <f>SUMIFS(Orçamento!$G$7:$G$245,Orçamento!$C$7:$C$245,B80)</f>
        <v>62.4</v>
      </c>
      <c r="G80" s="57">
        <f>VLOOKUP(B80,Orçamento!$C$7:$I$245,7,0)</f>
        <v>0</v>
      </c>
      <c r="H80" s="672">
        <f>SUMIFS(Orçamento!$J$7:$J$245,Orçamento!$C$7:$C$245,B80)</f>
        <v>0</v>
      </c>
      <c r="I80" s="674" t="e">
        <f t="shared" si="3"/>
        <v>#DIV/0!</v>
      </c>
      <c r="J80" s="675" t="e">
        <f t="shared" si="4"/>
        <v>#DIV/0!</v>
      </c>
    </row>
    <row r="81" spans="1:10" x14ac:dyDescent="0.2">
      <c r="A81" s="29">
        <v>1100657</v>
      </c>
      <c r="B81" s="658" t="s">
        <v>1175</v>
      </c>
      <c r="C81" s="29">
        <f>VLOOKUP(B81,Orçamento!$C$7:$I$245,2,0)</f>
        <v>0</v>
      </c>
      <c r="D81" s="660"/>
      <c r="E81" s="22" t="str">
        <f>VLOOKUP(B81,Orçamento!$C$7:$I$245,4,0)</f>
        <v>m³</v>
      </c>
      <c r="F81" s="56">
        <f>SUMIFS(Orçamento!$G$7:$G$245,Orçamento!$C$7:$C$245,B81)</f>
        <v>1786.1463999999999</v>
      </c>
      <c r="G81" s="57">
        <f>VLOOKUP(B81,Orçamento!$C$7:$I$245,7,0)</f>
        <v>0</v>
      </c>
      <c r="H81" s="672">
        <f>SUMIFS(Orçamento!$J$7:$J$245,Orçamento!$C$7:$C$245,B81)</f>
        <v>0</v>
      </c>
      <c r="I81" s="674" t="e">
        <f t="shared" si="3"/>
        <v>#DIV/0!</v>
      </c>
      <c r="J81" s="675" t="e">
        <f t="shared" si="4"/>
        <v>#DIV/0!</v>
      </c>
    </row>
    <row r="82" spans="1:10" x14ac:dyDescent="0.2">
      <c r="A82" s="22" t="s">
        <v>285</v>
      </c>
      <c r="B82" s="23" t="s">
        <v>776</v>
      </c>
      <c r="C82" s="29">
        <f>VLOOKUP(B82,Orçamento!$C$7:$I$245,2,0)</f>
        <v>0</v>
      </c>
      <c r="D82" s="660"/>
      <c r="E82" s="22" t="str">
        <f>VLOOKUP(B82,Orçamento!$C$7:$I$245,4,0)</f>
        <v>mês</v>
      </c>
      <c r="F82" s="56">
        <f>SUMIFS(Orçamento!$G$7:$G$245,Orçamento!$C$7:$C$245,B82)</f>
        <v>10</v>
      </c>
      <c r="G82" s="57">
        <f>VLOOKUP(B82,Orçamento!$C$7:$I$245,7,0)</f>
        <v>0</v>
      </c>
      <c r="H82" s="672">
        <f>SUMIFS(Orçamento!$J$7:$J$245,Orçamento!$C$7:$C$245,B82)</f>
        <v>0</v>
      </c>
      <c r="I82" s="674" t="e">
        <f t="shared" si="3"/>
        <v>#DIV/0!</v>
      </c>
      <c r="J82" s="675" t="e">
        <f t="shared" si="4"/>
        <v>#DIV/0!</v>
      </c>
    </row>
    <row r="83" spans="1:10" x14ac:dyDescent="0.2">
      <c r="A83" s="29">
        <v>5501706</v>
      </c>
      <c r="B83" s="658" t="s">
        <v>1255</v>
      </c>
      <c r="C83" s="29">
        <f>VLOOKUP(B83,Orçamento!$C$7:$I$245,2,0)</f>
        <v>0</v>
      </c>
      <c r="D83" s="660"/>
      <c r="E83" s="22" t="str">
        <f>VLOOKUP(B83,Orçamento!$C$7:$I$245,4,0)</f>
        <v>m³</v>
      </c>
      <c r="F83" s="56">
        <f>SUMIFS(Orçamento!$G$7:$G$245,Orçamento!$C$7:$C$245,B83)</f>
        <v>728.68</v>
      </c>
      <c r="G83" s="57">
        <f>VLOOKUP(B83,Orçamento!$C$7:$I$245,7,0)</f>
        <v>0</v>
      </c>
      <c r="H83" s="672">
        <f>SUMIFS(Orçamento!$J$7:$J$245,Orçamento!$C$7:$C$245,B83)</f>
        <v>0</v>
      </c>
      <c r="I83" s="674" t="e">
        <f t="shared" si="3"/>
        <v>#DIV/0!</v>
      </c>
      <c r="J83" s="675" t="e">
        <f t="shared" si="4"/>
        <v>#DIV/0!</v>
      </c>
    </row>
    <row r="84" spans="1:10" x14ac:dyDescent="0.2">
      <c r="A84" s="29">
        <v>66506</v>
      </c>
      <c r="B84" s="658" t="s">
        <v>1551</v>
      </c>
      <c r="C84" s="29">
        <f>VLOOKUP(B84,Orçamento!$C$7:$I$245,2,0)</f>
        <v>0</v>
      </c>
      <c r="D84" s="660"/>
      <c r="E84" s="22" t="str">
        <f>VLOOKUP(B84,Orçamento!$C$7:$I$245,4,0)</f>
        <v>un</v>
      </c>
      <c r="F84" s="56">
        <f>SUMIFS(Orçamento!$G$7:$G$245,Orçamento!$C$7:$C$245,B84)</f>
        <v>2</v>
      </c>
      <c r="G84" s="57">
        <f>VLOOKUP(B84,Orçamento!$C$7:$I$245,7,0)</f>
        <v>0</v>
      </c>
      <c r="H84" s="672">
        <f>SUMIFS(Orçamento!$J$7:$J$245,Orçamento!$C$7:$C$245,B84)</f>
        <v>0</v>
      </c>
      <c r="I84" s="674" t="e">
        <f t="shared" si="3"/>
        <v>#DIV/0!</v>
      </c>
      <c r="J84" s="675" t="e">
        <f t="shared" si="4"/>
        <v>#DIV/0!</v>
      </c>
    </row>
    <row r="85" spans="1:10" x14ac:dyDescent="0.2">
      <c r="A85" s="22" t="s">
        <v>285</v>
      </c>
      <c r="B85" s="682" t="s">
        <v>1471</v>
      </c>
      <c r="C85" s="29">
        <f>VLOOKUP(B85,Orçamento!$C$7:$I$245,2,0)</f>
        <v>0</v>
      </c>
      <c r="D85" s="660"/>
      <c r="E85" s="22" t="str">
        <f>VLOOKUP(B85,Orçamento!$C$7:$I$245,4,0)</f>
        <v>und</v>
      </c>
      <c r="F85" s="56">
        <f>SUMIFS(Orçamento!$G$7:$G$245,Orçamento!$C$7:$C$245,B85)</f>
        <v>16</v>
      </c>
      <c r="G85" s="57">
        <f>VLOOKUP(B85,Orçamento!$C$7:$I$245,7,0)</f>
        <v>0</v>
      </c>
      <c r="H85" s="672">
        <f>SUMIFS(Orçamento!$J$7:$J$245,Orçamento!$C$7:$C$245,B85)</f>
        <v>0</v>
      </c>
      <c r="I85" s="674" t="e">
        <f t="shared" si="3"/>
        <v>#DIV/0!</v>
      </c>
      <c r="J85" s="675" t="e">
        <f t="shared" si="4"/>
        <v>#DIV/0!</v>
      </c>
    </row>
    <row r="86" spans="1:10" ht="22.5" x14ac:dyDescent="0.2">
      <c r="A86" s="22" t="s">
        <v>285</v>
      </c>
      <c r="B86" s="681" t="s">
        <v>1457</v>
      </c>
      <c r="C86" s="29">
        <f>VLOOKUP(B86,Orçamento!$C$7:$I$245,2,0)</f>
        <v>0</v>
      </c>
      <c r="D86" s="660"/>
      <c r="E86" s="22" t="str">
        <f>VLOOKUP(B86,Orçamento!$C$7:$I$245,4,0)</f>
        <v>m</v>
      </c>
      <c r="F86" s="56">
        <f>SUMIFS(Orçamento!$G$7:$G$245,Orçamento!$C$7:$C$245,B86)</f>
        <v>380</v>
      </c>
      <c r="G86" s="57">
        <f>VLOOKUP(B86,Orçamento!$C$7:$I$245,7,0)</f>
        <v>0</v>
      </c>
      <c r="H86" s="672">
        <f>SUMIFS(Orçamento!$J$7:$J$245,Orçamento!$C$7:$C$245,B86)</f>
        <v>0</v>
      </c>
      <c r="I86" s="674" t="e">
        <f t="shared" si="3"/>
        <v>#DIV/0!</v>
      </c>
      <c r="J86" s="675" t="e">
        <f t="shared" si="4"/>
        <v>#DIV/0!</v>
      </c>
    </row>
    <row r="87" spans="1:10" ht="22.5" x14ac:dyDescent="0.2">
      <c r="A87" s="29">
        <v>5915373</v>
      </c>
      <c r="B87" s="684" t="s">
        <v>1267</v>
      </c>
      <c r="C87" s="29">
        <f>VLOOKUP(B87,Orçamento!$C$7:$I$245,2,0)</f>
        <v>0</v>
      </c>
      <c r="D87" s="660"/>
      <c r="E87" s="22" t="str">
        <f>VLOOKUP(B87,Orçamento!$C$7:$I$245,4,0)</f>
        <v>t</v>
      </c>
      <c r="F87" s="56">
        <f>SUMIFS(Orçamento!$G$7:$G$245,Orçamento!$C$7:$C$245,B87)</f>
        <v>155</v>
      </c>
      <c r="G87" s="57">
        <f>VLOOKUP(B87,Orçamento!$C$7:$I$245,7,0)</f>
        <v>0</v>
      </c>
      <c r="H87" s="672">
        <f>SUMIFS(Orçamento!$J$7:$J$245,Orçamento!$C$7:$C$245,B87)</f>
        <v>0</v>
      </c>
      <c r="I87" s="674" t="e">
        <f t="shared" si="3"/>
        <v>#DIV/0!</v>
      </c>
      <c r="J87" s="675" t="e">
        <f t="shared" si="4"/>
        <v>#DIV/0!</v>
      </c>
    </row>
    <row r="88" spans="1:10" x14ac:dyDescent="0.2">
      <c r="A88" s="29">
        <v>2306247</v>
      </c>
      <c r="B88" s="658" t="s">
        <v>1259</v>
      </c>
      <c r="C88" s="29">
        <f>VLOOKUP(B88,Orçamento!$C$7:$I$245,2,0)</f>
        <v>0</v>
      </c>
      <c r="D88" s="660"/>
      <c r="E88" s="22" t="str">
        <f>VLOOKUP(B88,Orçamento!$C$7:$I$245,4,0)</f>
        <v>m³</v>
      </c>
      <c r="F88" s="56">
        <f>SUMIFS(Orçamento!$G$7:$G$245,Orçamento!$C$7:$C$245,B88)</f>
        <v>15.07</v>
      </c>
      <c r="G88" s="57">
        <f>VLOOKUP(B88,Orçamento!$C$7:$I$245,7,0)</f>
        <v>0</v>
      </c>
      <c r="H88" s="672">
        <f>SUMIFS(Orçamento!$J$7:$J$245,Orçamento!$C$7:$C$245,B88)</f>
        <v>0</v>
      </c>
      <c r="I88" s="674" t="e">
        <f t="shared" si="3"/>
        <v>#DIV/0!</v>
      </c>
      <c r="J88" s="675" t="e">
        <f t="shared" si="4"/>
        <v>#DIV/0!</v>
      </c>
    </row>
    <row r="89" spans="1:10" ht="22.5" x14ac:dyDescent="0.2">
      <c r="A89" s="22" t="s">
        <v>285</v>
      </c>
      <c r="B89" s="681" t="s">
        <v>1456</v>
      </c>
      <c r="C89" s="29">
        <f>VLOOKUP(B89,Orçamento!$C$7:$I$245,2,0)</f>
        <v>0</v>
      </c>
      <c r="D89" s="660"/>
      <c r="E89" s="22" t="str">
        <f>VLOOKUP(B89,Orçamento!$C$7:$I$245,4,0)</f>
        <v>m</v>
      </c>
      <c r="F89" s="56">
        <f>SUMIFS(Orçamento!$G$7:$G$245,Orçamento!$C$7:$C$245,B89)</f>
        <v>88</v>
      </c>
      <c r="G89" s="57">
        <f>VLOOKUP(B89,Orçamento!$C$7:$I$245,7,0)</f>
        <v>0</v>
      </c>
      <c r="H89" s="672">
        <f>SUMIFS(Orçamento!$J$7:$J$245,Orçamento!$C$7:$C$245,B89)</f>
        <v>0</v>
      </c>
      <c r="I89" s="674" t="e">
        <f t="shared" si="3"/>
        <v>#DIV/0!</v>
      </c>
      <c r="J89" s="675" t="e">
        <f t="shared" si="4"/>
        <v>#DIV/0!</v>
      </c>
    </row>
    <row r="90" spans="1:10" ht="22.5" x14ac:dyDescent="0.2">
      <c r="A90" s="29">
        <v>3713690</v>
      </c>
      <c r="B90" s="658" t="s">
        <v>1125</v>
      </c>
      <c r="C90" s="29">
        <f>VLOOKUP(B90,Orçamento!$C$7:$I$245,2,0)</f>
        <v>0</v>
      </c>
      <c r="D90" s="660"/>
      <c r="E90" s="22" t="str">
        <f>VLOOKUP(B90,Orçamento!$C$7:$I$245,4,0)</f>
        <v>un</v>
      </c>
      <c r="F90" s="56">
        <f>SUMIFS(Orçamento!$G$7:$G$245,Orçamento!$C$7:$C$245,B90)</f>
        <v>4</v>
      </c>
      <c r="G90" s="57">
        <f>VLOOKUP(B90,Orçamento!$C$7:$I$245,7,0)</f>
        <v>0</v>
      </c>
      <c r="H90" s="672">
        <f>SUMIFS(Orçamento!$J$7:$J$245,Orçamento!$C$7:$C$245,B90)</f>
        <v>0</v>
      </c>
      <c r="I90" s="674" t="e">
        <f t="shared" si="3"/>
        <v>#DIV/0!</v>
      </c>
      <c r="J90" s="675" t="e">
        <f t="shared" si="4"/>
        <v>#DIV/0!</v>
      </c>
    </row>
    <row r="91" spans="1:10" ht="22.5" x14ac:dyDescent="0.2">
      <c r="A91" s="29" t="s">
        <v>961</v>
      </c>
      <c r="B91" s="658" t="s">
        <v>962</v>
      </c>
      <c r="C91" s="29" t="str">
        <f>VLOOKUP(B91,Orçamento!$C$7:$I$245,2,0)</f>
        <v>DNIT 106/107/09</v>
      </c>
      <c r="D91" s="660"/>
      <c r="E91" s="22" t="str">
        <f>VLOOKUP(B91,Orçamento!$C$7:$I$245,4,0)</f>
        <v>m³</v>
      </c>
      <c r="F91" s="56">
        <f>SUMIFS(Orçamento!$G$7:$G$245,Orçamento!$C$7:$C$245,B91)</f>
        <v>204.95</v>
      </c>
      <c r="G91" s="57">
        <f>VLOOKUP(B91,Orçamento!$C$7:$I$245,7,0)</f>
        <v>0</v>
      </c>
      <c r="H91" s="672">
        <f>SUMIFS(Orçamento!$J$7:$J$245,Orçamento!$C$7:$C$245,B91)</f>
        <v>0</v>
      </c>
      <c r="I91" s="674" t="e">
        <f t="shared" si="3"/>
        <v>#DIV/0!</v>
      </c>
      <c r="J91" s="675" t="e">
        <f t="shared" si="4"/>
        <v>#DIV/0!</v>
      </c>
    </row>
    <row r="92" spans="1:10" ht="22.5" x14ac:dyDescent="0.2">
      <c r="A92" s="29">
        <v>5501700</v>
      </c>
      <c r="B92" s="658" t="s">
        <v>960</v>
      </c>
      <c r="C92" s="29">
        <f>VLOOKUP(B92,Orçamento!$C$7:$I$245,2,0)</f>
        <v>0</v>
      </c>
      <c r="D92" s="660"/>
      <c r="E92" s="22" t="str">
        <f>VLOOKUP(B92,Orçamento!$C$7:$I$245,4,0)</f>
        <v>m²</v>
      </c>
      <c r="F92" s="56">
        <f>SUMIFS(Orçamento!$G$7:$G$245,Orçamento!$C$7:$C$245,B92)</f>
        <v>3229</v>
      </c>
      <c r="G92" s="57">
        <f>VLOOKUP(B92,Orçamento!$C$7:$I$245,7,0)</f>
        <v>0</v>
      </c>
      <c r="H92" s="672">
        <f>SUMIFS(Orçamento!$J$7:$J$245,Orçamento!$C$7:$C$245,B92)</f>
        <v>0</v>
      </c>
      <c r="I92" s="674" t="e">
        <f t="shared" si="3"/>
        <v>#DIV/0!</v>
      </c>
      <c r="J92" s="675" t="e">
        <f t="shared" si="4"/>
        <v>#DIV/0!</v>
      </c>
    </row>
    <row r="93" spans="1:10" x14ac:dyDescent="0.2">
      <c r="A93" s="22" t="s">
        <v>285</v>
      </c>
      <c r="B93" s="681" t="s">
        <v>1458</v>
      </c>
      <c r="C93" s="29">
        <f>VLOOKUP(B93,Orçamento!$C$7:$I$245,2,0)</f>
        <v>0</v>
      </c>
      <c r="D93" s="660"/>
      <c r="E93" s="22" t="str">
        <f>VLOOKUP(B93,Orçamento!$C$7:$I$245,4,0)</f>
        <v>und</v>
      </c>
      <c r="F93" s="56">
        <f>SUMIFS(Orçamento!$G$7:$G$245,Orçamento!$C$7:$C$245,B93)</f>
        <v>17</v>
      </c>
      <c r="G93" s="57">
        <f>VLOOKUP(B93,Orçamento!$C$7:$I$245,7,0)</f>
        <v>0</v>
      </c>
      <c r="H93" s="672">
        <f>SUMIFS(Orçamento!$J$7:$J$245,Orçamento!$C$7:$C$245,B93)</f>
        <v>0</v>
      </c>
      <c r="I93" s="674" t="e">
        <f t="shared" si="3"/>
        <v>#DIV/0!</v>
      </c>
      <c r="J93" s="675" t="e">
        <f t="shared" si="4"/>
        <v>#DIV/0!</v>
      </c>
    </row>
    <row r="94" spans="1:10" x14ac:dyDescent="0.2">
      <c r="A94" s="29" t="s">
        <v>968</v>
      </c>
      <c r="B94" s="658" t="s">
        <v>969</v>
      </c>
      <c r="C94" s="29">
        <f>VLOOKUP(B94,Orçamento!$C$7:$I$245,2,0)</f>
        <v>0</v>
      </c>
      <c r="D94" s="660"/>
      <c r="E94" s="22" t="str">
        <f>VLOOKUP(B94,Orçamento!$C$7:$I$245,4,0)</f>
        <v>m²</v>
      </c>
      <c r="F94" s="56">
        <f>SUMIFS(Orçamento!$G$7:$G$245,Orçamento!$C$7:$C$245,B94)</f>
        <v>3.96</v>
      </c>
      <c r="G94" s="57">
        <f>VLOOKUP(B94,Orçamento!$C$7:$I$245,7,0)</f>
        <v>0</v>
      </c>
      <c r="H94" s="672">
        <f>SUMIFS(Orçamento!$J$7:$J$245,Orçamento!$C$7:$C$245,B94)</f>
        <v>0</v>
      </c>
      <c r="I94" s="674" t="e">
        <f t="shared" si="3"/>
        <v>#DIV/0!</v>
      </c>
      <c r="J94" s="675" t="e">
        <f t="shared" si="4"/>
        <v>#DIV/0!</v>
      </c>
    </row>
    <row r="95" spans="1:10" x14ac:dyDescent="0.2">
      <c r="A95" s="29">
        <v>2003850</v>
      </c>
      <c r="B95" s="658" t="s">
        <v>1258</v>
      </c>
      <c r="C95" s="29">
        <f>VLOOKUP(B95,Orçamento!$C$7:$I$245,2,0)</f>
        <v>0</v>
      </c>
      <c r="D95" s="660"/>
      <c r="E95" s="22" t="str">
        <f>VLOOKUP(B95,Orçamento!$C$7:$I$245,4,0)</f>
        <v>m³</v>
      </c>
      <c r="F95" s="56">
        <f>SUMIFS(Orçamento!$G$7:$G$245,Orçamento!$C$7:$C$245,B95)</f>
        <v>14.969999999999999</v>
      </c>
      <c r="G95" s="57">
        <f>VLOOKUP(B95,Orçamento!$C$7:$I$245,7,0)</f>
        <v>0</v>
      </c>
      <c r="H95" s="672">
        <f>SUMIFS(Orçamento!$J$7:$J$245,Orçamento!$C$7:$C$245,B95)</f>
        <v>0</v>
      </c>
      <c r="I95" s="674" t="e">
        <f t="shared" si="3"/>
        <v>#DIV/0!</v>
      </c>
      <c r="J95" s="675" t="e">
        <f t="shared" si="4"/>
        <v>#DIV/0!</v>
      </c>
    </row>
    <row r="96" spans="1:10" x14ac:dyDescent="0.2">
      <c r="A96" s="22" t="s">
        <v>285</v>
      </c>
      <c r="B96" s="681" t="s">
        <v>1460</v>
      </c>
      <c r="C96" s="29">
        <f>VLOOKUP(B96,Orçamento!$C$7:$I$245,2,0)</f>
        <v>0</v>
      </c>
      <c r="D96" s="660"/>
      <c r="E96" s="22" t="str">
        <f>VLOOKUP(B96,Orçamento!$C$7:$I$245,4,0)</f>
        <v>und</v>
      </c>
      <c r="F96" s="56">
        <f>SUMIFS(Orçamento!$G$7:$G$245,Orçamento!$C$7:$C$245,B96)</f>
        <v>7</v>
      </c>
      <c r="G96" s="57">
        <f>VLOOKUP(B96,Orçamento!$C$7:$I$245,7,0)</f>
        <v>0</v>
      </c>
      <c r="H96" s="672">
        <f>SUMIFS(Orçamento!$J$7:$J$245,Orçamento!$C$7:$C$245,B96)</f>
        <v>0</v>
      </c>
      <c r="I96" s="674" t="e">
        <f t="shared" si="3"/>
        <v>#DIV/0!</v>
      </c>
      <c r="J96" s="675" t="e">
        <f t="shared" si="4"/>
        <v>#DIV/0!</v>
      </c>
    </row>
    <row r="97" spans="1:10" ht="22.5" x14ac:dyDescent="0.2">
      <c r="A97" s="29">
        <v>5216111</v>
      </c>
      <c r="B97" s="658" t="s">
        <v>1029</v>
      </c>
      <c r="C97" s="29">
        <f>VLOOKUP(B97,Orçamento!$C$7:$I$245,2,0)</f>
        <v>0</v>
      </c>
      <c r="D97" s="660"/>
      <c r="E97" s="22" t="str">
        <f>VLOOKUP(B97,Orçamento!$C$7:$I$245,4,0)</f>
        <v>un</v>
      </c>
      <c r="F97" s="56">
        <f>SUMIFS(Orçamento!$G$7:$G$245,Orçamento!$C$7:$C$245,B97)</f>
        <v>10</v>
      </c>
      <c r="G97" s="57">
        <f>VLOOKUP(B97,Orçamento!$C$7:$I$245,7,0)</f>
        <v>0</v>
      </c>
      <c r="H97" s="672">
        <f>SUMIFS(Orçamento!$J$7:$J$245,Orçamento!$C$7:$C$245,B97)</f>
        <v>0</v>
      </c>
      <c r="I97" s="674" t="e">
        <f t="shared" si="3"/>
        <v>#DIV/0!</v>
      </c>
      <c r="J97" s="675" t="e">
        <f t="shared" si="4"/>
        <v>#DIV/0!</v>
      </c>
    </row>
    <row r="98" spans="1:10" ht="22.5" x14ac:dyDescent="0.2">
      <c r="A98" s="29">
        <v>66525</v>
      </c>
      <c r="B98" s="658" t="s">
        <v>1552</v>
      </c>
      <c r="C98" s="29">
        <f>VLOOKUP(B98,Orçamento!$C$7:$I$245,2,0)</f>
        <v>0</v>
      </c>
      <c r="D98" s="660"/>
      <c r="E98" s="22" t="str">
        <f>VLOOKUP(B98,Orçamento!$C$7:$I$245,4,0)</f>
        <v>un</v>
      </c>
      <c r="F98" s="56">
        <f>SUMIFS(Orçamento!$G$7:$G$245,Orçamento!$C$7:$C$245,B98)</f>
        <v>2</v>
      </c>
      <c r="G98" s="57">
        <f>VLOOKUP(B98,Orçamento!$C$7:$I$245,7,0)</f>
        <v>0</v>
      </c>
      <c r="H98" s="672">
        <f>SUMIFS(Orçamento!$J$7:$J$245,Orçamento!$C$7:$C$245,B98)</f>
        <v>0</v>
      </c>
      <c r="I98" s="674" t="e">
        <f t="shared" si="3"/>
        <v>#DIV/0!</v>
      </c>
      <c r="J98" s="675" t="e">
        <f t="shared" si="4"/>
        <v>#DIV/0!</v>
      </c>
    </row>
    <row r="99" spans="1:10" ht="22.5" x14ac:dyDescent="0.2">
      <c r="A99" s="22">
        <v>101875</v>
      </c>
      <c r="B99" s="682" t="s">
        <v>1446</v>
      </c>
      <c r="C99" s="29">
        <f>VLOOKUP(B99,Orçamento!$C$7:$I$245,2,0)</f>
        <v>0</v>
      </c>
      <c r="D99" s="660"/>
      <c r="E99" s="22" t="str">
        <f>VLOOKUP(B99,Orçamento!$C$7:$I$245,4,0)</f>
        <v>und</v>
      </c>
      <c r="F99" s="56">
        <f>SUMIFS(Orçamento!$G$7:$G$245,Orçamento!$C$7:$C$245,B99)</f>
        <v>2</v>
      </c>
      <c r="G99" s="57">
        <f>VLOOKUP(B99,Orçamento!$C$7:$I$245,7,0)</f>
        <v>0</v>
      </c>
      <c r="H99" s="672">
        <f>SUMIFS(Orçamento!$J$7:$J$245,Orçamento!$C$7:$C$245,B99)</f>
        <v>0</v>
      </c>
      <c r="I99" s="674" t="e">
        <f t="shared" si="3"/>
        <v>#DIV/0!</v>
      </c>
      <c r="J99" s="675" t="e">
        <f t="shared" si="4"/>
        <v>#DIV/0!</v>
      </c>
    </row>
    <row r="100" spans="1:10" x14ac:dyDescent="0.2">
      <c r="A100" s="22">
        <v>96985</v>
      </c>
      <c r="B100" s="681" t="s">
        <v>1451</v>
      </c>
      <c r="C100" s="29">
        <f>VLOOKUP(B100,Orçamento!$C$7:$I$245,2,0)</f>
        <v>0</v>
      </c>
      <c r="D100" s="660"/>
      <c r="E100" s="22" t="str">
        <f>VLOOKUP(B100,Orçamento!$C$7:$I$245,4,0)</f>
        <v>und</v>
      </c>
      <c r="F100" s="56">
        <f>SUMIFS(Orçamento!$G$7:$G$245,Orçamento!$C$7:$C$245,B100)</f>
        <v>10</v>
      </c>
      <c r="G100" s="57">
        <f>VLOOKUP(B100,Orçamento!$C$7:$I$245,7,0)</f>
        <v>0</v>
      </c>
      <c r="H100" s="672">
        <f>SUMIFS(Orçamento!$J$7:$J$245,Orçamento!$C$7:$C$245,B100)</f>
        <v>0</v>
      </c>
      <c r="I100" s="674" t="e">
        <f t="shared" si="3"/>
        <v>#DIV/0!</v>
      </c>
      <c r="J100" s="675" t="e">
        <f t="shared" si="4"/>
        <v>#DIV/0!</v>
      </c>
    </row>
    <row r="101" spans="1:10" x14ac:dyDescent="0.2">
      <c r="A101" s="22">
        <v>101903</v>
      </c>
      <c r="B101" s="682" t="s">
        <v>1448</v>
      </c>
      <c r="C101" s="29">
        <f>VLOOKUP(B101,Orçamento!$C$7:$I$245,2,0)</f>
        <v>0</v>
      </c>
      <c r="D101" s="660"/>
      <c r="E101" s="22" t="str">
        <f>VLOOKUP(B101,Orçamento!$C$7:$I$245,4,0)</f>
        <v>und</v>
      </c>
      <c r="F101" s="56">
        <f>SUMIFS(Orçamento!$G$7:$G$245,Orçamento!$C$7:$C$245,B101)</f>
        <v>2</v>
      </c>
      <c r="G101" s="57">
        <f>VLOOKUP(B101,Orçamento!$C$7:$I$245,7,0)</f>
        <v>0</v>
      </c>
      <c r="H101" s="672">
        <f>SUMIFS(Orçamento!$J$7:$J$245,Orçamento!$C$7:$C$245,B101)</f>
        <v>0</v>
      </c>
      <c r="I101" s="674" t="e">
        <f t="shared" si="3"/>
        <v>#DIV/0!</v>
      </c>
      <c r="J101" s="675" t="e">
        <f t="shared" si="4"/>
        <v>#DIV/0!</v>
      </c>
    </row>
    <row r="102" spans="1:10" x14ac:dyDescent="0.2">
      <c r="A102" s="22" t="s">
        <v>285</v>
      </c>
      <c r="B102" s="681" t="s">
        <v>1452</v>
      </c>
      <c r="C102" s="29">
        <f>VLOOKUP(B102,Orçamento!$C$7:$I$245,2,0)</f>
        <v>0</v>
      </c>
      <c r="D102" s="660"/>
      <c r="E102" s="22" t="str">
        <f>VLOOKUP(B102,Orçamento!$C$7:$I$245,4,0)</f>
        <v>m</v>
      </c>
      <c r="F102" s="56">
        <f>SUMIFS(Orçamento!$G$7:$G$245,Orçamento!$C$7:$C$245,B102)</f>
        <v>38</v>
      </c>
      <c r="G102" s="57">
        <f>VLOOKUP(B102,Orçamento!$C$7:$I$245,7,0)</f>
        <v>0</v>
      </c>
      <c r="H102" s="672">
        <f>SUMIFS(Orçamento!$J$7:$J$245,Orçamento!$C$7:$C$245,B102)</f>
        <v>0</v>
      </c>
      <c r="I102" s="674" t="e">
        <f t="shared" si="3"/>
        <v>#DIV/0!</v>
      </c>
      <c r="J102" s="675" t="e">
        <f t="shared" si="4"/>
        <v>#DIV/0!</v>
      </c>
    </row>
    <row r="103" spans="1:10" x14ac:dyDescent="0.2">
      <c r="A103" s="22">
        <v>12343</v>
      </c>
      <c r="B103" s="682" t="s">
        <v>1502</v>
      </c>
      <c r="C103" s="29">
        <f>VLOOKUP(B103,Orçamento!$C$7:$I$245,2,0)</f>
        <v>0</v>
      </c>
      <c r="D103" s="660"/>
      <c r="E103" s="22" t="str">
        <f>VLOOKUP(B103,Orçamento!$C$7:$I$245,4,0)</f>
        <v>und</v>
      </c>
      <c r="F103" s="56">
        <f>SUMIFS(Orçamento!$G$7:$G$245,Orçamento!$C$7:$C$245,B103)</f>
        <v>43</v>
      </c>
      <c r="G103" s="57">
        <f>VLOOKUP(B103,Orçamento!$C$7:$I$245,7,0)</f>
        <v>0</v>
      </c>
      <c r="H103" s="672">
        <f>SUMIFS(Orçamento!$J$7:$J$245,Orçamento!$C$7:$C$245,B103)</f>
        <v>0</v>
      </c>
      <c r="I103" s="674" t="e">
        <f t="shared" ref="I103:I113" si="5">H103/$H$115</f>
        <v>#DIV/0!</v>
      </c>
      <c r="J103" s="675" t="e">
        <f t="shared" si="4"/>
        <v>#DIV/0!</v>
      </c>
    </row>
    <row r="104" spans="1:10" ht="33.75" x14ac:dyDescent="0.2">
      <c r="A104" s="29">
        <v>2106235</v>
      </c>
      <c r="B104" s="658" t="s">
        <v>1260</v>
      </c>
      <c r="C104" s="29">
        <f>VLOOKUP(B104,Orçamento!$C$7:$I$245,2,0)</f>
        <v>0</v>
      </c>
      <c r="D104" s="660"/>
      <c r="E104" s="22" t="str">
        <f>VLOOKUP(B104,Orçamento!$C$7:$I$245,4,0)</f>
        <v>m³</v>
      </c>
      <c r="F104" s="56">
        <f>SUMIFS(Orçamento!$G$7:$G$245,Orçamento!$C$7:$C$245,B104)</f>
        <v>137.85999999999999</v>
      </c>
      <c r="G104" s="57">
        <f>VLOOKUP(B104,Orçamento!$C$7:$I$245,7,0)</f>
        <v>0</v>
      </c>
      <c r="H104" s="672">
        <f>SUMIFS(Orçamento!$J$7:$J$245,Orçamento!$C$7:$C$245,B104)</f>
        <v>0</v>
      </c>
      <c r="I104" s="674" t="e">
        <f t="shared" si="5"/>
        <v>#DIV/0!</v>
      </c>
      <c r="J104" s="675" t="e">
        <f t="shared" si="4"/>
        <v>#DIV/0!</v>
      </c>
    </row>
    <row r="105" spans="1:10" x14ac:dyDescent="0.2">
      <c r="A105" s="22">
        <v>91981</v>
      </c>
      <c r="B105" s="682" t="s">
        <v>1447</v>
      </c>
      <c r="C105" s="29">
        <f>VLOOKUP(B105,Orçamento!$C$7:$I$245,2,0)</f>
        <v>0</v>
      </c>
      <c r="D105" s="660"/>
      <c r="E105" s="22" t="str">
        <f>VLOOKUP(B105,Orçamento!$C$7:$I$245,4,0)</f>
        <v>und</v>
      </c>
      <c r="F105" s="56">
        <f>SUMIFS(Orçamento!$G$7:$G$245,Orçamento!$C$7:$C$245,B105)</f>
        <v>6</v>
      </c>
      <c r="G105" s="57">
        <f>VLOOKUP(B105,Orçamento!$C$7:$I$245,7,0)</f>
        <v>0</v>
      </c>
      <c r="H105" s="672">
        <f>SUMIFS(Orçamento!$J$7:$J$245,Orçamento!$C$7:$C$245,B105)</f>
        <v>0</v>
      </c>
      <c r="I105" s="674" t="e">
        <f t="shared" si="5"/>
        <v>#DIV/0!</v>
      </c>
      <c r="J105" s="675" t="e">
        <f t="shared" si="4"/>
        <v>#DIV/0!</v>
      </c>
    </row>
    <row r="106" spans="1:10" x14ac:dyDescent="0.2">
      <c r="A106" s="22" t="s">
        <v>285</v>
      </c>
      <c r="B106" s="682" t="s">
        <v>1480</v>
      </c>
      <c r="C106" s="29">
        <f>VLOOKUP(B106,Orçamento!$C$7:$I$245,2,0)</f>
        <v>0</v>
      </c>
      <c r="D106" s="660"/>
      <c r="E106" s="22" t="str">
        <f>VLOOKUP(B106,Orçamento!$C$7:$I$245,4,0)</f>
        <v>und</v>
      </c>
      <c r="F106" s="56">
        <f>SUMIFS(Orçamento!$G$7:$G$245,Orçamento!$C$7:$C$245,B106)</f>
        <v>8</v>
      </c>
      <c r="G106" s="57">
        <f>VLOOKUP(B106,Orçamento!$C$7:$I$245,7,0)</f>
        <v>0</v>
      </c>
      <c r="H106" s="672">
        <f>SUMIFS(Orçamento!$J$7:$J$245,Orçamento!$C$7:$C$245,B106)</f>
        <v>0</v>
      </c>
      <c r="I106" s="674" t="e">
        <f t="shared" si="5"/>
        <v>#DIV/0!</v>
      </c>
      <c r="J106" s="675" t="e">
        <f t="shared" si="4"/>
        <v>#DIV/0!</v>
      </c>
    </row>
    <row r="107" spans="1:10" x14ac:dyDescent="0.2">
      <c r="A107" s="22" t="s">
        <v>285</v>
      </c>
      <c r="B107" s="23" t="s">
        <v>1077</v>
      </c>
      <c r="C107" s="29">
        <f>VLOOKUP(B107,Orçamento!$C$7:$I$245,2,0)</f>
        <v>0</v>
      </c>
      <c r="D107" s="660"/>
      <c r="E107" s="22" t="str">
        <f>VLOOKUP(B107,Orçamento!$C$7:$I$245,4,0)</f>
        <v>m²</v>
      </c>
      <c r="F107" s="56">
        <f>SUMIFS(Orçamento!$G$7:$G$245,Orçamento!$C$7:$C$245,B107)</f>
        <v>17.25</v>
      </c>
      <c r="G107" s="57">
        <f>VLOOKUP(B107,Orçamento!$C$7:$I$245,7,0)</f>
        <v>0</v>
      </c>
      <c r="H107" s="672">
        <f>SUMIFS(Orçamento!$J$7:$J$245,Orçamento!$C$7:$C$245,B107)</f>
        <v>0</v>
      </c>
      <c r="I107" s="674" t="e">
        <f t="shared" si="5"/>
        <v>#DIV/0!</v>
      </c>
      <c r="J107" s="675" t="e">
        <f t="shared" si="4"/>
        <v>#DIV/0!</v>
      </c>
    </row>
    <row r="108" spans="1:10" x14ac:dyDescent="0.2">
      <c r="A108" s="22" t="s">
        <v>285</v>
      </c>
      <c r="B108" s="682" t="s">
        <v>1444</v>
      </c>
      <c r="C108" s="29">
        <f>VLOOKUP(B108,Orçamento!$C$7:$I$245,2,0)</f>
        <v>0</v>
      </c>
      <c r="D108" s="660"/>
      <c r="E108" s="22" t="str">
        <f>VLOOKUP(B108,Orçamento!$C$7:$I$245,4,0)</f>
        <v>und</v>
      </c>
      <c r="F108" s="56">
        <f>SUMIFS(Orçamento!$G$7:$G$245,Orçamento!$C$7:$C$245,B108)</f>
        <v>4</v>
      </c>
      <c r="G108" s="57">
        <f>VLOOKUP(B108,Orçamento!$C$7:$I$245,7,0)</f>
        <v>0</v>
      </c>
      <c r="H108" s="672">
        <f>SUMIFS(Orçamento!$J$7:$J$245,Orçamento!$C$7:$C$245,B108)</f>
        <v>0</v>
      </c>
      <c r="I108" s="674" t="e">
        <f t="shared" si="5"/>
        <v>#DIV/0!</v>
      </c>
      <c r="J108" s="675" t="e">
        <f t="shared" si="4"/>
        <v>#DIV/0!</v>
      </c>
    </row>
    <row r="109" spans="1:10" x14ac:dyDescent="0.2">
      <c r="A109" s="22">
        <v>101632</v>
      </c>
      <c r="B109" s="682" t="s">
        <v>1445</v>
      </c>
      <c r="C109" s="29">
        <f>VLOOKUP(B109,Orçamento!$C$7:$I$245,2,0)</f>
        <v>0</v>
      </c>
      <c r="D109" s="660"/>
      <c r="E109" s="22" t="str">
        <f>VLOOKUP(B109,Orçamento!$C$7:$I$245,4,0)</f>
        <v>und</v>
      </c>
      <c r="F109" s="56">
        <f>SUMIFS(Orçamento!$G$7:$G$245,Orçamento!$C$7:$C$245,B109)</f>
        <v>2</v>
      </c>
      <c r="G109" s="57">
        <f>VLOOKUP(B109,Orçamento!$C$7:$I$245,7,0)</f>
        <v>0</v>
      </c>
      <c r="H109" s="672">
        <f>SUMIFS(Orçamento!$J$7:$J$245,Orçamento!$C$7:$C$245,B109)</f>
        <v>0</v>
      </c>
      <c r="I109" s="674" t="e">
        <f t="shared" si="5"/>
        <v>#DIV/0!</v>
      </c>
      <c r="J109" s="675" t="e">
        <f t="shared" si="4"/>
        <v>#DIV/0!</v>
      </c>
    </row>
    <row r="110" spans="1:10" x14ac:dyDescent="0.2">
      <c r="A110" s="22" t="s">
        <v>285</v>
      </c>
      <c r="B110" s="681" t="s">
        <v>1459</v>
      </c>
      <c r="C110" s="29">
        <f>VLOOKUP(B110,Orçamento!$C$7:$I$245,2,0)</f>
        <v>0</v>
      </c>
      <c r="D110" s="660"/>
      <c r="E110" s="22" t="str">
        <f>VLOOKUP(B110,Orçamento!$C$7:$I$245,4,0)</f>
        <v>und</v>
      </c>
      <c r="F110" s="56">
        <f>SUMIFS(Orçamento!$G$7:$G$245,Orçamento!$C$7:$C$245,B110)</f>
        <v>26</v>
      </c>
      <c r="G110" s="57">
        <f>VLOOKUP(B110,Orçamento!$C$7:$I$245,7,0)</f>
        <v>0</v>
      </c>
      <c r="H110" s="672">
        <f>SUMIFS(Orçamento!$J$7:$J$245,Orçamento!$C$7:$C$245,B110)</f>
        <v>0</v>
      </c>
      <c r="I110" s="674" t="e">
        <f t="shared" si="5"/>
        <v>#DIV/0!</v>
      </c>
      <c r="J110" s="675" t="e">
        <f t="shared" si="4"/>
        <v>#DIV/0!</v>
      </c>
    </row>
    <row r="111" spans="1:10" x14ac:dyDescent="0.2">
      <c r="A111" s="22" t="s">
        <v>285</v>
      </c>
      <c r="B111" s="681" t="s">
        <v>1455</v>
      </c>
      <c r="C111" s="29">
        <f>VLOOKUP(B111,Orçamento!$C$7:$I$245,2,0)</f>
        <v>0</v>
      </c>
      <c r="D111" s="660"/>
      <c r="E111" s="22" t="str">
        <f>VLOOKUP(B111,Orçamento!$C$7:$I$245,4,0)</f>
        <v>und</v>
      </c>
      <c r="F111" s="56">
        <f>SUMIFS(Orçamento!$G$7:$G$245,Orçamento!$C$7:$C$245,B111)</f>
        <v>2</v>
      </c>
      <c r="G111" s="57">
        <f>VLOOKUP(B111,Orçamento!$C$7:$I$245,7,0)</f>
        <v>0</v>
      </c>
      <c r="H111" s="672">
        <f>SUMIFS(Orçamento!$J$7:$J$245,Orçamento!$C$7:$C$245,B111)</f>
        <v>0</v>
      </c>
      <c r="I111" s="674" t="e">
        <f t="shared" si="5"/>
        <v>#DIV/0!</v>
      </c>
      <c r="J111" s="675" t="e">
        <f t="shared" si="4"/>
        <v>#DIV/0!</v>
      </c>
    </row>
    <row r="112" spans="1:10" x14ac:dyDescent="0.2">
      <c r="A112" s="22">
        <v>93020</v>
      </c>
      <c r="B112" s="681" t="s">
        <v>1454</v>
      </c>
      <c r="C112" s="29">
        <f>VLOOKUP(B112,Orçamento!$C$7:$I$245,2,0)</f>
        <v>0</v>
      </c>
      <c r="D112" s="660"/>
      <c r="E112" s="22" t="str">
        <f>VLOOKUP(B112,Orçamento!$C$7:$I$245,4,0)</f>
        <v>und</v>
      </c>
      <c r="F112" s="56">
        <f>SUMIFS(Orçamento!$G$7:$G$245,Orçamento!$C$7:$C$245,B112)</f>
        <v>2</v>
      </c>
      <c r="G112" s="57">
        <f>VLOOKUP(B112,Orçamento!$C$7:$I$245,7,0)</f>
        <v>0</v>
      </c>
      <c r="H112" s="672">
        <f>SUMIFS(Orçamento!$J$7:$J$245,Orçamento!$C$7:$C$245,B112)</f>
        <v>0</v>
      </c>
      <c r="I112" s="674" t="e">
        <f t="shared" si="5"/>
        <v>#DIV/0!</v>
      </c>
      <c r="J112" s="675" t="e">
        <f t="shared" si="4"/>
        <v>#DIV/0!</v>
      </c>
    </row>
    <row r="113" spans="1:10" x14ac:dyDescent="0.2">
      <c r="A113" s="22" t="s">
        <v>285</v>
      </c>
      <c r="B113" s="681" t="s">
        <v>1478</v>
      </c>
      <c r="C113" s="29">
        <f>VLOOKUP(B113,Orçamento!$C$7:$I$245,2,0)</f>
        <v>0</v>
      </c>
      <c r="D113" s="660"/>
      <c r="E113" s="22" t="str">
        <f>VLOOKUP(B113,Orçamento!$C$7:$I$245,4,0)</f>
        <v>und</v>
      </c>
      <c r="F113" s="56">
        <f>SUMIFS(Orçamento!$G$7:$G$245,Orçamento!$C$7:$C$245,B113)</f>
        <v>8</v>
      </c>
      <c r="G113" s="57">
        <f>VLOOKUP(B113,Orçamento!$C$7:$I$245,7,0)</f>
        <v>0</v>
      </c>
      <c r="H113" s="672">
        <f>SUMIFS(Orçamento!$J$7:$J$245,Orçamento!$C$7:$C$245,B113)</f>
        <v>0</v>
      </c>
      <c r="I113" s="674" t="e">
        <f t="shared" si="5"/>
        <v>#DIV/0!</v>
      </c>
      <c r="J113" s="675" t="e">
        <f t="shared" si="4"/>
        <v>#DIV/0!</v>
      </c>
    </row>
    <row r="114" spans="1:10" x14ac:dyDescent="0.2">
      <c r="A114" s="22"/>
      <c r="B114" s="23"/>
      <c r="C114" s="29"/>
      <c r="D114" s="660"/>
      <c r="E114" s="22"/>
      <c r="F114" s="56"/>
      <c r="G114" s="57"/>
      <c r="H114" s="672"/>
      <c r="I114" s="674"/>
      <c r="J114" s="675"/>
    </row>
    <row r="115" spans="1:10" x14ac:dyDescent="0.2">
      <c r="A115" s="85"/>
      <c r="B115" s="86"/>
      <c r="C115" s="87" t="s">
        <v>363</v>
      </c>
      <c r="D115" s="88"/>
      <c r="E115" s="88"/>
      <c r="F115" s="88"/>
      <c r="G115" s="88"/>
      <c r="H115" s="673">
        <f>SUM(H7:H114)</f>
        <v>0</v>
      </c>
      <c r="I115" s="88"/>
      <c r="J115" s="89"/>
    </row>
    <row r="116" spans="1:10" x14ac:dyDescent="0.2">
      <c r="A116" s="91"/>
      <c r="H116" s="39"/>
    </row>
    <row r="117" spans="1:10" x14ac:dyDescent="0.2">
      <c r="A117" s="91"/>
      <c r="H117" s="39"/>
    </row>
    <row r="118" spans="1:10" x14ac:dyDescent="0.2">
      <c r="A118" s="91"/>
    </row>
    <row r="119" spans="1:10" x14ac:dyDescent="0.2">
      <c r="A119" s="91"/>
    </row>
    <row r="120" spans="1:10" x14ac:dyDescent="0.2">
      <c r="A120" s="91"/>
    </row>
    <row r="121" spans="1:10" x14ac:dyDescent="0.2">
      <c r="A121" s="91"/>
    </row>
    <row r="122" spans="1:10" x14ac:dyDescent="0.2">
      <c r="A122" s="91"/>
    </row>
    <row r="123" spans="1:10" x14ac:dyDescent="0.2">
      <c r="A123" s="91"/>
    </row>
    <row r="124" spans="1:10" x14ac:dyDescent="0.2">
      <c r="A124" s="91"/>
    </row>
    <row r="125" spans="1:10" x14ac:dyDescent="0.2">
      <c r="A125" s="91"/>
    </row>
    <row r="126" spans="1:10" x14ac:dyDescent="0.2">
      <c r="A126" s="91"/>
    </row>
    <row r="127" spans="1:10" x14ac:dyDescent="0.2">
      <c r="A127" s="91"/>
    </row>
    <row r="128" spans="1:10" x14ac:dyDescent="0.2">
      <c r="A128" s="91"/>
    </row>
    <row r="129" spans="1:1" x14ac:dyDescent="0.2">
      <c r="A129" s="91"/>
    </row>
    <row r="130" spans="1:1" x14ac:dyDescent="0.2">
      <c r="A130" s="91"/>
    </row>
    <row r="131" spans="1:1" x14ac:dyDescent="0.2">
      <c r="A131" s="91"/>
    </row>
  </sheetData>
  <autoFilter ref="A5:J39">
    <sortState ref="A8:J113">
      <sortCondition descending="1" ref="H5:H39"/>
    </sortState>
  </autoFilter>
  <dataConsolidate/>
  <mergeCells count="17">
    <mergeCell ref="A4:B4"/>
    <mergeCell ref="F5:F6"/>
    <mergeCell ref="G5:G6"/>
    <mergeCell ref="H5:H6"/>
    <mergeCell ref="J5:J6"/>
    <mergeCell ref="I5:I6"/>
    <mergeCell ref="A5:A6"/>
    <mergeCell ref="B5:B6"/>
    <mergeCell ref="C5:C6"/>
    <mergeCell ref="D5:D6"/>
    <mergeCell ref="E5:E6"/>
    <mergeCell ref="F4:J4"/>
    <mergeCell ref="C1:E1"/>
    <mergeCell ref="F1:J1"/>
    <mergeCell ref="C2:E2"/>
    <mergeCell ref="F2:J2"/>
    <mergeCell ref="F3:J3"/>
  </mergeCells>
  <conditionalFormatting sqref="C7:C19 C21:C26 C28:C114">
    <cfRule type="cellIs" dxfId="23" priority="12" operator="equal">
      <formula>0</formula>
    </cfRule>
  </conditionalFormatting>
  <conditionalFormatting sqref="C20">
    <cfRule type="cellIs" dxfId="22" priority="2" operator="equal">
      <formula>0</formula>
    </cfRule>
  </conditionalFormatting>
  <conditionalFormatting sqref="C27">
    <cfRule type="cellIs" dxfId="21" priority="1" operator="equal">
      <formula>0</formula>
    </cfRule>
  </conditionalFormatting>
  <printOptions horizontalCentered="1"/>
  <pageMargins left="0.11811023622047245" right="0.11811023622047245" top="0.51181102362204722" bottom="0.31496062992125984" header="0.27559055118110237" footer="0.27559055118110237"/>
  <pageSetup paperSize="9" scale="60" fitToHeight="0" orientation="portrait" r:id="rId1"/>
  <headerFooter alignWithMargins="0"/>
  <rowBreaks count="1" manualBreakCount="1">
    <brk id="78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54"/>
  <sheetViews>
    <sheetView showGridLines="0" view="pageBreakPreview" zoomScale="90" zoomScaleNormal="100" zoomScaleSheetLayoutView="90" workbookViewId="0">
      <selection activeCell="J10" sqref="J10"/>
    </sheetView>
  </sheetViews>
  <sheetFormatPr defaultRowHeight="12.75" x14ac:dyDescent="0.2"/>
  <cols>
    <col min="1" max="1" width="6.7109375" style="4" customWidth="1"/>
    <col min="2" max="4" width="9.7109375" style="4" customWidth="1"/>
    <col min="5" max="5" width="8.85546875" style="4" customWidth="1"/>
    <col min="6" max="6" width="17.7109375" style="39" customWidth="1"/>
    <col min="7" max="7" width="10.7109375" style="4" customWidth="1"/>
    <col min="8" max="8" width="14.7109375" style="4" customWidth="1"/>
    <col min="9" max="16384" width="9.140625" style="4"/>
  </cols>
  <sheetData>
    <row r="1" spans="1:8" ht="15" customHeight="1" x14ac:dyDescent="0.2">
      <c r="A1" s="1019" t="str">
        <f>Cronograma!A1</f>
        <v>PREFEITURA MUNICIPAL DE NOVA ERA</v>
      </c>
      <c r="B1" s="1020"/>
      <c r="C1" s="1020"/>
      <c r="D1" s="1020"/>
      <c r="E1" s="1020"/>
      <c r="F1" s="1020"/>
      <c r="G1" s="1020"/>
      <c r="H1" s="1021"/>
    </row>
    <row r="2" spans="1:8" ht="15" customHeight="1" x14ac:dyDescent="0.2">
      <c r="A2" s="1022"/>
      <c r="B2" s="1023"/>
      <c r="C2" s="1023"/>
      <c r="D2" s="1023"/>
      <c r="E2" s="1023"/>
      <c r="F2" s="1023"/>
      <c r="G2" s="1023"/>
      <c r="H2" s="1024"/>
    </row>
    <row r="3" spans="1:8" ht="15" customHeight="1" x14ac:dyDescent="0.2">
      <c r="A3" s="149" t="str">
        <f>Cronograma!A4</f>
        <v>Obra: Ponte sob o rio Piracicaba</v>
      </c>
      <c r="B3" s="249"/>
      <c r="C3" s="250"/>
      <c r="D3" s="250"/>
      <c r="E3" s="250"/>
      <c r="F3" s="251"/>
      <c r="G3" s="252"/>
      <c r="H3" s="253"/>
    </row>
    <row r="4" spans="1:8" ht="15" customHeight="1" x14ac:dyDescent="0.2">
      <c r="A4" s="151" t="str">
        <f>Cronograma!A5</f>
        <v>Rodovia: Ligação entre Rua Quincas Honorato e Rua Rio Piracicaba</v>
      </c>
      <c r="B4" s="254"/>
      <c r="C4" s="255"/>
      <c r="D4" s="255"/>
      <c r="E4" s="255"/>
      <c r="F4" s="256"/>
      <c r="G4" s="257"/>
      <c r="H4" s="258"/>
    </row>
    <row r="5" spans="1:8" ht="15" customHeight="1" x14ac:dyDescent="0.2">
      <c r="A5" s="151" t="str">
        <f>Cronograma!A6</f>
        <v>Trecho: Ponto localizado</v>
      </c>
      <c r="B5" s="254"/>
      <c r="C5" s="255"/>
      <c r="D5" s="255"/>
      <c r="E5" s="255"/>
      <c r="F5" s="256"/>
      <c r="G5" s="257"/>
      <c r="H5" s="258"/>
    </row>
    <row r="6" spans="1:8" ht="15" customHeight="1" x14ac:dyDescent="0.2">
      <c r="A6" s="1017" t="str">
        <f>Cronograma!A7</f>
        <v>Coordenadas: 19°45'54.13"S / 43° 1'45.24"O</v>
      </c>
      <c r="B6" s="1018"/>
      <c r="C6" s="1018"/>
      <c r="D6" s="1018"/>
      <c r="E6" s="1018"/>
      <c r="F6" s="1018"/>
      <c r="G6" s="261"/>
      <c r="H6" s="724" t="str">
        <f>Cronograma!H7</f>
        <v>D. Base: Jul/2022 (Des)</v>
      </c>
    </row>
    <row r="7" spans="1:8" ht="21" customHeight="1" x14ac:dyDescent="0.2">
      <c r="A7" s="1040" t="s">
        <v>488</v>
      </c>
      <c r="B7" s="1040"/>
      <c r="C7" s="1040"/>
      <c r="D7" s="1040"/>
      <c r="E7" s="1040"/>
      <c r="F7" s="1040"/>
      <c r="G7" s="1040"/>
      <c r="H7" s="1040"/>
    </row>
    <row r="8" spans="1:8" ht="9" customHeight="1" x14ac:dyDescent="0.2">
      <c r="A8" s="288"/>
      <c r="B8" s="288"/>
      <c r="C8" s="288"/>
      <c r="D8" s="288"/>
      <c r="E8" s="288"/>
      <c r="F8" s="288"/>
      <c r="G8" s="288"/>
      <c r="H8" s="288"/>
    </row>
    <row r="9" spans="1:8" ht="17.25" customHeight="1" x14ac:dyDescent="0.2">
      <c r="A9" s="289" t="s">
        <v>489</v>
      </c>
      <c r="B9" s="290" t="s">
        <v>490</v>
      </c>
      <c r="C9" s="290"/>
      <c r="D9" s="290"/>
      <c r="E9" s="291"/>
      <c r="F9" s="292"/>
      <c r="G9" s="293"/>
      <c r="H9" s="294"/>
    </row>
    <row r="10" spans="1:8" ht="17.25" customHeight="1" x14ac:dyDescent="0.2">
      <c r="A10" s="604" t="str">
        <f>A3</f>
        <v>Obra: Ponte sob o rio Piracicaba</v>
      </c>
      <c r="B10" s="98"/>
      <c r="C10" s="98"/>
      <c r="D10" s="98"/>
      <c r="E10" s="296"/>
      <c r="F10" s="297"/>
      <c r="G10" s="298"/>
      <c r="H10" s="299"/>
    </row>
    <row r="11" spans="1:8" ht="17.25" customHeight="1" x14ac:dyDescent="0.2">
      <c r="A11" s="295" t="str">
        <f>A4</f>
        <v>Rodovia: Ligação entre Rua Quincas Honorato e Rua Rio Piracicaba</v>
      </c>
      <c r="B11" s="98"/>
      <c r="C11" s="98"/>
      <c r="D11" s="98"/>
      <c r="E11" s="296"/>
      <c r="F11" s="300" t="s">
        <v>491</v>
      </c>
      <c r="G11" s="298"/>
      <c r="H11" s="299"/>
    </row>
    <row r="12" spans="1:8" ht="17.25" customHeight="1" x14ac:dyDescent="0.2">
      <c r="A12" s="295" t="str">
        <f>A5</f>
        <v>Trecho: Ponto localizado</v>
      </c>
      <c r="B12" s="98"/>
      <c r="C12" s="98"/>
      <c r="D12" s="98"/>
      <c r="E12" s="296"/>
      <c r="F12" s="297"/>
      <c r="G12" s="298"/>
      <c r="H12" s="299"/>
    </row>
    <row r="13" spans="1:8" ht="15.75" customHeight="1" x14ac:dyDescent="0.2">
      <c r="A13" s="1041" t="str">
        <f>A6</f>
        <v>Coordenadas: 19°45'54.13"S / 43° 1'45.24"O</v>
      </c>
      <c r="B13" s="1042"/>
      <c r="C13" s="1042"/>
      <c r="D13" s="1042"/>
      <c r="E13" s="1042"/>
      <c r="F13" s="1042"/>
      <c r="G13" s="1042"/>
      <c r="H13" s="1043"/>
    </row>
    <row r="14" spans="1:8" ht="17.25" customHeight="1" x14ac:dyDescent="0.2">
      <c r="A14" s="295" t="s">
        <v>1377</v>
      </c>
      <c r="B14" s="98"/>
      <c r="C14" s="98"/>
      <c r="D14" s="98"/>
      <c r="E14" s="296"/>
      <c r="F14" s="297"/>
      <c r="G14" s="98" t="s">
        <v>1378</v>
      </c>
      <c r="H14" s="299"/>
    </row>
    <row r="15" spans="1:8" ht="17.25" customHeight="1" x14ac:dyDescent="0.2">
      <c r="A15" s="295" t="s">
        <v>1521</v>
      </c>
      <c r="B15" s="98"/>
      <c r="C15" s="98"/>
      <c r="D15" s="98"/>
      <c r="E15" s="296"/>
      <c r="F15" s="297"/>
      <c r="G15" s="298"/>
      <c r="H15" s="299"/>
    </row>
    <row r="16" spans="1:8" ht="17.25" customHeight="1" x14ac:dyDescent="0.2">
      <c r="A16" s="301" t="s">
        <v>492</v>
      </c>
      <c r="B16" s="302"/>
      <c r="C16" s="302"/>
      <c r="D16" s="302"/>
      <c r="E16" s="303"/>
      <c r="F16" s="304"/>
      <c r="G16" s="305">
        <v>24</v>
      </c>
      <c r="H16" s="306" t="s">
        <v>493</v>
      </c>
    </row>
    <row r="17" spans="1:10" ht="17.25" customHeight="1" x14ac:dyDescent="0.2">
      <c r="A17" s="301" t="s">
        <v>494</v>
      </c>
      <c r="B17" s="302"/>
      <c r="C17" s="302"/>
      <c r="D17" s="302"/>
      <c r="E17" s="296"/>
      <c r="F17" s="297"/>
      <c r="G17" s="307">
        <v>2</v>
      </c>
      <c r="H17" s="306" t="s">
        <v>493</v>
      </c>
    </row>
    <row r="18" spans="1:10" ht="17.25" customHeight="1" x14ac:dyDescent="0.2">
      <c r="A18" s="301" t="s">
        <v>495</v>
      </c>
      <c r="B18" s="302"/>
      <c r="C18" s="302"/>
      <c r="D18" s="302"/>
      <c r="E18" s="296"/>
      <c r="F18" s="297"/>
      <c r="G18" s="307">
        <v>3</v>
      </c>
      <c r="H18" s="306" t="s">
        <v>493</v>
      </c>
    </row>
    <row r="19" spans="1:10" ht="17.25" customHeight="1" x14ac:dyDescent="0.2">
      <c r="A19" s="301" t="s">
        <v>496</v>
      </c>
      <c r="B19" s="302"/>
      <c r="C19" s="302"/>
      <c r="D19" s="302"/>
      <c r="E19" s="296"/>
      <c r="F19" s="297"/>
      <c r="G19" s="307">
        <v>3</v>
      </c>
      <c r="H19" s="306" t="s">
        <v>493</v>
      </c>
    </row>
    <row r="20" spans="1:10" ht="17.25" customHeight="1" x14ac:dyDescent="0.2">
      <c r="A20" s="301" t="s">
        <v>497</v>
      </c>
      <c r="B20" s="302"/>
      <c r="C20" s="302"/>
      <c r="D20" s="302"/>
      <c r="E20" s="296"/>
      <c r="F20" s="297"/>
      <c r="G20" s="307">
        <v>3</v>
      </c>
      <c r="H20" s="306" t="s">
        <v>493</v>
      </c>
    </row>
    <row r="21" spans="1:10" ht="17.25" customHeight="1" x14ac:dyDescent="0.2">
      <c r="A21" s="301" t="s">
        <v>498</v>
      </c>
      <c r="B21" s="302"/>
      <c r="C21" s="302"/>
      <c r="D21" s="302"/>
      <c r="E21" s="296"/>
      <c r="F21" s="297"/>
      <c r="G21" s="307">
        <v>0</v>
      </c>
      <c r="H21" s="306" t="s">
        <v>493</v>
      </c>
    </row>
    <row r="22" spans="1:10" ht="17.25" customHeight="1" x14ac:dyDescent="0.2">
      <c r="A22" s="301" t="s">
        <v>499</v>
      </c>
      <c r="B22" s="302"/>
      <c r="C22" s="302"/>
      <c r="D22" s="302"/>
      <c r="E22" s="296"/>
      <c r="F22" s="297"/>
      <c r="G22" s="308">
        <v>0</v>
      </c>
      <c r="H22" s="299" t="s">
        <v>500</v>
      </c>
    </row>
    <row r="23" spans="1:10" ht="17.25" customHeight="1" x14ac:dyDescent="0.2">
      <c r="A23" s="301" t="s">
        <v>501</v>
      </c>
      <c r="B23" s="302"/>
      <c r="C23" s="302"/>
      <c r="D23" s="302"/>
      <c r="E23" s="296"/>
      <c r="F23" s="297"/>
      <c r="G23" s="308">
        <v>0</v>
      </c>
      <c r="H23" s="299" t="s">
        <v>500</v>
      </c>
    </row>
    <row r="24" spans="1:10" ht="17.25" customHeight="1" x14ac:dyDescent="0.2">
      <c r="A24" s="301" t="s">
        <v>502</v>
      </c>
      <c r="B24" s="302"/>
      <c r="C24" s="302"/>
      <c r="D24" s="302"/>
      <c r="E24" s="296"/>
      <c r="F24" s="297"/>
      <c r="G24" s="309" t="s">
        <v>1379</v>
      </c>
      <c r="H24" s="299"/>
    </row>
    <row r="25" spans="1:10" ht="17.25" customHeight="1" x14ac:dyDescent="0.2">
      <c r="A25" s="310" t="s">
        <v>503</v>
      </c>
      <c r="B25" s="311"/>
      <c r="C25" s="311"/>
      <c r="D25" s="311"/>
      <c r="E25" s="312"/>
      <c r="F25" s="313"/>
      <c r="G25" s="314" t="s">
        <v>1381</v>
      </c>
      <c r="H25" s="315"/>
    </row>
    <row r="26" spans="1:10" ht="9" customHeight="1" x14ac:dyDescent="0.2">
      <c r="A26" s="316"/>
      <c r="B26" s="317"/>
      <c r="C26" s="317"/>
      <c r="D26" s="317"/>
      <c r="E26" s="316"/>
      <c r="F26" s="318"/>
      <c r="G26" s="319"/>
      <c r="H26" s="319"/>
    </row>
    <row r="27" spans="1:10" ht="17.25" customHeight="1" x14ac:dyDescent="0.2">
      <c r="A27" s="289" t="s">
        <v>504</v>
      </c>
      <c r="B27" s="290" t="s">
        <v>505</v>
      </c>
      <c r="C27" s="290"/>
      <c r="D27" s="290"/>
      <c r="E27" s="291"/>
      <c r="F27" s="292"/>
      <c r="G27" s="293"/>
      <c r="H27" s="294"/>
    </row>
    <row r="28" spans="1:10" ht="17.25" customHeight="1" x14ac:dyDescent="0.2">
      <c r="A28" s="320" t="s">
        <v>1382</v>
      </c>
      <c r="B28" s="321"/>
      <c r="C28" s="321"/>
      <c r="D28" s="321"/>
      <c r="E28" s="312"/>
      <c r="F28" s="313"/>
      <c r="G28" s="314"/>
      <c r="H28" s="315"/>
      <c r="J28" s="322"/>
    </row>
    <row r="29" spans="1:10" ht="9" customHeight="1" x14ac:dyDescent="0.2">
      <c r="A29" s="323"/>
      <c r="B29" s="323"/>
      <c r="C29" s="323"/>
      <c r="D29" s="323"/>
      <c r="E29" s="316"/>
      <c r="F29" s="318"/>
      <c r="G29" s="319"/>
      <c r="H29" s="319"/>
    </row>
    <row r="30" spans="1:10" ht="17.25" customHeight="1" x14ac:dyDescent="0.2">
      <c r="A30" s="289" t="s">
        <v>506</v>
      </c>
      <c r="B30" s="290" t="s">
        <v>507</v>
      </c>
      <c r="C30" s="290"/>
      <c r="D30" s="290"/>
      <c r="E30" s="291"/>
      <c r="F30" s="292"/>
      <c r="G30" s="293"/>
      <c r="H30" s="294"/>
    </row>
    <row r="31" spans="1:10" ht="17.25" customHeight="1" x14ac:dyDescent="0.2">
      <c r="A31" s="295" t="s">
        <v>508</v>
      </c>
      <c r="B31" s="98"/>
      <c r="C31" s="98"/>
      <c r="D31" s="98"/>
      <c r="E31" s="296"/>
      <c r="F31" s="297"/>
      <c r="G31" s="298"/>
      <c r="H31" s="299"/>
    </row>
    <row r="32" spans="1:10" ht="17.25" customHeight="1" x14ac:dyDescent="0.2">
      <c r="A32" s="324" t="s">
        <v>509</v>
      </c>
      <c r="B32" s="325" t="s">
        <v>510</v>
      </c>
      <c r="C32" s="326">
        <f>G16</f>
        <v>24</v>
      </c>
      <c r="D32" s="325" t="s">
        <v>511</v>
      </c>
      <c r="E32" s="327">
        <f>ROUND(1.33*C32,0)</f>
        <v>32</v>
      </c>
      <c r="F32" s="328" t="s">
        <v>512</v>
      </c>
      <c r="G32" s="298"/>
      <c r="H32" s="299"/>
    </row>
    <row r="33" spans="1:8" ht="17.25" customHeight="1" x14ac:dyDescent="0.2">
      <c r="A33" s="295" t="s">
        <v>513</v>
      </c>
      <c r="B33" s="98"/>
      <c r="C33" s="98"/>
      <c r="D33" s="98"/>
      <c r="E33" s="296"/>
      <c r="F33" s="297"/>
      <c r="G33" s="298"/>
      <c r="H33" s="299"/>
    </row>
    <row r="34" spans="1:8" ht="17.25" customHeight="1" x14ac:dyDescent="0.2">
      <c r="A34" s="324" t="s">
        <v>514</v>
      </c>
      <c r="B34" s="325" t="s">
        <v>510</v>
      </c>
      <c r="C34" s="326">
        <f>G21</f>
        <v>0</v>
      </c>
      <c r="D34" s="325" t="s">
        <v>511</v>
      </c>
      <c r="E34" s="327">
        <f>ROUND(1.33*C34,0)</f>
        <v>0</v>
      </c>
      <c r="F34" s="328" t="s">
        <v>512</v>
      </c>
      <c r="G34" s="298"/>
      <c r="H34" s="299"/>
    </row>
    <row r="35" spans="1:8" ht="17.25" customHeight="1" x14ac:dyDescent="0.2">
      <c r="A35" s="295" t="s">
        <v>515</v>
      </c>
      <c r="B35" s="302"/>
      <c r="C35" s="302"/>
      <c r="D35" s="302"/>
      <c r="E35" s="303"/>
      <c r="F35" s="304"/>
      <c r="G35" s="305"/>
      <c r="H35" s="306"/>
    </row>
    <row r="36" spans="1:8" ht="17.25" customHeight="1" x14ac:dyDescent="0.2">
      <c r="A36" s="324" t="s">
        <v>516</v>
      </c>
      <c r="B36" s="329">
        <f>G17</f>
        <v>2</v>
      </c>
      <c r="C36" s="328" t="s">
        <v>517</v>
      </c>
      <c r="D36" s="302"/>
      <c r="E36" s="296"/>
      <c r="F36" s="330">
        <f>G18</f>
        <v>3</v>
      </c>
      <c r="G36" s="328" t="s">
        <v>518</v>
      </c>
      <c r="H36" s="306"/>
    </row>
    <row r="37" spans="1:8" ht="17.25" customHeight="1" x14ac:dyDescent="0.2">
      <c r="A37" s="295" t="s">
        <v>519</v>
      </c>
      <c r="B37" s="302"/>
      <c r="C37" s="302"/>
      <c r="D37" s="302"/>
      <c r="E37" s="296"/>
      <c r="F37" s="297"/>
      <c r="G37" s="307"/>
      <c r="H37" s="306"/>
    </row>
    <row r="38" spans="1:8" ht="17.25" customHeight="1" x14ac:dyDescent="0.2">
      <c r="A38" s="324" t="s">
        <v>869</v>
      </c>
      <c r="B38" s="329">
        <f>G17+G19</f>
        <v>5</v>
      </c>
      <c r="C38" s="328" t="s">
        <v>517</v>
      </c>
      <c r="D38" s="302"/>
      <c r="E38" s="324" t="s">
        <v>870</v>
      </c>
      <c r="F38" s="330">
        <f>G18+G20</f>
        <v>6</v>
      </c>
      <c r="G38" s="328" t="s">
        <v>518</v>
      </c>
      <c r="H38" s="331"/>
    </row>
    <row r="39" spans="1:8" ht="17.25" customHeight="1" x14ac:dyDescent="0.2">
      <c r="A39" s="295" t="s">
        <v>715</v>
      </c>
      <c r="B39" s="302"/>
      <c r="C39" s="302"/>
      <c r="D39" s="302"/>
      <c r="E39" s="296"/>
      <c r="F39" s="297"/>
      <c r="G39" s="308"/>
      <c r="H39" s="299"/>
    </row>
    <row r="40" spans="1:8" ht="17.25" customHeight="1" x14ac:dyDescent="0.2">
      <c r="A40" s="324" t="s">
        <v>520</v>
      </c>
      <c r="B40" s="332" t="s">
        <v>521</v>
      </c>
      <c r="C40" s="328"/>
      <c r="D40" s="325"/>
      <c r="E40" s="327">
        <f>ROUND((G17+G18+G19+G20)+((G21+G16)/2),0)</f>
        <v>23</v>
      </c>
      <c r="F40" s="328" t="s">
        <v>512</v>
      </c>
      <c r="G40" s="309"/>
      <c r="H40" s="299"/>
    </row>
    <row r="41" spans="1:8" ht="17.25" customHeight="1" x14ac:dyDescent="0.2">
      <c r="A41" s="295" t="s">
        <v>522</v>
      </c>
      <c r="B41" s="302"/>
      <c r="C41" s="302"/>
      <c r="D41" s="302"/>
      <c r="E41" s="296"/>
      <c r="F41" s="297"/>
      <c r="G41" s="308"/>
      <c r="H41" s="299"/>
    </row>
    <row r="42" spans="1:8" ht="17.25" customHeight="1" x14ac:dyDescent="0.2">
      <c r="A42" s="333" t="s">
        <v>523</v>
      </c>
      <c r="B42" s="334">
        <f>E32+E34+B38+F38</f>
        <v>43</v>
      </c>
      <c r="C42" s="335" t="s">
        <v>512</v>
      </c>
      <c r="D42" s="336"/>
      <c r="E42" s="336"/>
      <c r="F42" s="335"/>
      <c r="G42" s="337"/>
      <c r="H42" s="315"/>
    </row>
    <row r="43" spans="1:8" ht="9" customHeight="1" x14ac:dyDescent="0.2">
      <c r="A43" s="338"/>
      <c r="B43" s="339"/>
      <c r="C43" s="340"/>
      <c r="D43" s="338"/>
      <c r="E43" s="338"/>
      <c r="F43" s="340"/>
      <c r="G43" s="341"/>
      <c r="H43" s="342"/>
    </row>
    <row r="44" spans="1:8" ht="17.25" customHeight="1" x14ac:dyDescent="0.2">
      <c r="A44" s="289" t="s">
        <v>524</v>
      </c>
      <c r="B44" s="290" t="s">
        <v>525</v>
      </c>
      <c r="C44" s="290"/>
      <c r="D44" s="290"/>
      <c r="E44" s="291"/>
      <c r="F44" s="292"/>
      <c r="G44" s="293"/>
      <c r="H44" s="294"/>
    </row>
    <row r="45" spans="1:8" ht="17.25" customHeight="1" x14ac:dyDescent="0.2">
      <c r="A45" s="343" t="s">
        <v>526</v>
      </c>
      <c r="B45" s="321"/>
      <c r="C45" s="321"/>
      <c r="D45" s="321"/>
      <c r="E45" s="336">
        <v>0.8</v>
      </c>
      <c r="F45" s="313"/>
      <c r="G45" s="314"/>
      <c r="H45" s="315"/>
    </row>
    <row r="46" spans="1:8" ht="17.25" customHeight="1" x14ac:dyDescent="0.2">
      <c r="A46" s="289" t="s">
        <v>527</v>
      </c>
      <c r="B46" s="290" t="s">
        <v>528</v>
      </c>
      <c r="C46" s="290"/>
      <c r="D46" s="290"/>
      <c r="E46" s="291"/>
      <c r="F46" s="292"/>
      <c r="G46" s="293"/>
      <c r="H46" s="294"/>
    </row>
    <row r="47" spans="1:8" ht="17.25" customHeight="1" x14ac:dyDescent="0.2">
      <c r="A47" s="343" t="s">
        <v>714</v>
      </c>
      <c r="B47" s="321"/>
      <c r="C47" s="321"/>
      <c r="D47" s="321"/>
      <c r="E47" s="312"/>
      <c r="F47" s="344">
        <v>1.06</v>
      </c>
      <c r="G47" s="314"/>
      <c r="H47" s="315"/>
    </row>
    <row r="48" spans="1:8" ht="17.25" customHeight="1" x14ac:dyDescent="0.2">
      <c r="A48" s="289" t="s">
        <v>529</v>
      </c>
      <c r="B48" s="290" t="s">
        <v>530</v>
      </c>
      <c r="C48" s="290"/>
      <c r="D48" s="290"/>
      <c r="E48" s="291"/>
      <c r="F48" s="292"/>
      <c r="G48" s="293"/>
      <c r="H48" s="294"/>
    </row>
    <row r="49" spans="1:8" ht="17.25" customHeight="1" x14ac:dyDescent="0.2">
      <c r="A49" s="343" t="str">
        <f>"Revest Paviment - k3 = 1 + (0,0008 x "&amp;G22&amp;" km) + (0,0009 x "&amp;G23&amp;" km) = "</f>
        <v xml:space="preserve">Revest Paviment - k3 = 1 + (0,0008 x 0 km) + (0,0009 x 0 km) = </v>
      </c>
      <c r="B49" s="321"/>
      <c r="C49" s="321"/>
      <c r="D49" s="321"/>
      <c r="E49" s="312"/>
      <c r="F49" s="345"/>
      <c r="G49" s="345"/>
      <c r="H49" s="346">
        <f>ROUND(1+(0.0008*G22)+(0.0009*G23),3)</f>
        <v>1</v>
      </c>
    </row>
    <row r="50" spans="1:8" ht="17.25" customHeight="1" x14ac:dyDescent="0.2">
      <c r="A50" s="289" t="s">
        <v>531</v>
      </c>
      <c r="B50" s="290" t="s">
        <v>532</v>
      </c>
      <c r="C50" s="290"/>
      <c r="D50" s="290"/>
      <c r="E50" s="291"/>
      <c r="F50" s="292"/>
      <c r="G50" s="293"/>
      <c r="H50" s="294"/>
    </row>
    <row r="51" spans="1:8" ht="17.25" customHeight="1" x14ac:dyDescent="0.2">
      <c r="A51" s="343" t="s">
        <v>1383</v>
      </c>
      <c r="B51" s="321"/>
      <c r="C51" s="321"/>
      <c r="D51" s="321"/>
      <c r="E51" s="336" t="s">
        <v>533</v>
      </c>
      <c r="F51" s="476">
        <f>D54</f>
        <v>1618.41</v>
      </c>
      <c r="G51" s="347"/>
      <c r="H51" s="315"/>
    </row>
    <row r="53" spans="1:8" x14ac:dyDescent="0.2">
      <c r="B53" s="528" t="s">
        <v>765</v>
      </c>
      <c r="C53" s="528"/>
      <c r="D53" s="617">
        <v>1711.76</v>
      </c>
    </row>
    <row r="54" spans="1:8" x14ac:dyDescent="0.2">
      <c r="B54" s="528" t="s">
        <v>766</v>
      </c>
      <c r="C54" s="528"/>
      <c r="D54" s="617">
        <v>1618.41</v>
      </c>
    </row>
  </sheetData>
  <mergeCells count="4">
    <mergeCell ref="A7:H7"/>
    <mergeCell ref="A1:H2"/>
    <mergeCell ref="A13:H13"/>
    <mergeCell ref="A6:F6"/>
  </mergeCells>
  <printOptions horizontalCentered="1"/>
  <pageMargins left="0.78740157480314965" right="0.59055118110236227" top="0.78740157480314965" bottom="0.39370078740157483" header="0.31496062992125984" footer="0.31496062992125984"/>
  <pageSetup paperSize="9" scale="91" orientation="portrait" r:id="rId1"/>
  <colBreaks count="1" manualBreakCount="1">
    <brk id="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123"/>
  <sheetViews>
    <sheetView showGridLines="0" view="pageBreakPreview" zoomScaleNormal="100" zoomScaleSheetLayoutView="100" workbookViewId="0">
      <selection activeCell="D115" sqref="D115"/>
    </sheetView>
  </sheetViews>
  <sheetFormatPr defaultRowHeight="12.75" x14ac:dyDescent="0.2"/>
  <cols>
    <col min="1" max="1" width="6.7109375" style="4" customWidth="1"/>
    <col min="2" max="2" width="14" style="4" customWidth="1"/>
    <col min="3" max="3" width="9.7109375" style="4" customWidth="1"/>
    <col min="4" max="5" width="12" style="4" customWidth="1"/>
    <col min="6" max="6" width="12" style="39" customWidth="1"/>
    <col min="7" max="8" width="12" style="4" customWidth="1"/>
    <col min="9" max="9" width="9.140625" style="4"/>
    <col min="10" max="10" width="24.28515625" style="4" customWidth="1"/>
    <col min="11" max="13" width="10.7109375" style="4" customWidth="1"/>
    <col min="14" max="14" width="9.140625" style="4"/>
    <col min="15" max="20" width="10.7109375" style="4" customWidth="1"/>
    <col min="21" max="16384" width="9.140625" style="4"/>
  </cols>
  <sheetData>
    <row r="1" spans="1:10" ht="15" customHeight="1" x14ac:dyDescent="0.2">
      <c r="A1" s="1019" t="str">
        <f>Cronograma!A1</f>
        <v>PREFEITURA MUNICIPAL DE NOVA ERA</v>
      </c>
      <c r="B1" s="1020"/>
      <c r="C1" s="1020"/>
      <c r="D1" s="1020"/>
      <c r="E1" s="1020"/>
      <c r="F1" s="1020"/>
      <c r="G1" s="1020"/>
      <c r="H1" s="1021"/>
    </row>
    <row r="2" spans="1:10" ht="15" customHeight="1" x14ac:dyDescent="0.2">
      <c r="A2" s="1022"/>
      <c r="B2" s="1023"/>
      <c r="C2" s="1023"/>
      <c r="D2" s="1023"/>
      <c r="E2" s="1023"/>
      <c r="F2" s="1023"/>
      <c r="G2" s="1023"/>
      <c r="H2" s="1024"/>
    </row>
    <row r="3" spans="1:10" ht="15" customHeight="1" x14ac:dyDescent="0.2">
      <c r="A3" s="149" t="str">
        <f>Cronograma!A4</f>
        <v>Obra: Ponte sob o rio Piracicaba</v>
      </c>
      <c r="B3" s="249"/>
      <c r="C3" s="250"/>
      <c r="D3" s="250"/>
      <c r="E3" s="250"/>
      <c r="F3" s="251"/>
      <c r="G3" s="252"/>
      <c r="H3" s="253"/>
    </row>
    <row r="4" spans="1:10" ht="15" customHeight="1" x14ac:dyDescent="0.2">
      <c r="A4" s="151" t="str">
        <f>Cronograma!A5</f>
        <v>Rodovia: Ligação entre Rua Quincas Honorato e Rua Rio Piracicaba</v>
      </c>
      <c r="B4" s="254"/>
      <c r="C4" s="255"/>
      <c r="D4" s="255"/>
      <c r="E4" s="255"/>
      <c r="F4" s="256"/>
      <c r="G4" s="257"/>
      <c r="H4" s="258"/>
    </row>
    <row r="5" spans="1:10" ht="15" customHeight="1" x14ac:dyDescent="0.2">
      <c r="A5" s="151" t="str">
        <f>Cronograma!A6</f>
        <v>Trecho: Ponto localizado</v>
      </c>
      <c r="B5" s="254"/>
      <c r="C5" s="255"/>
      <c r="D5" s="255"/>
      <c r="E5" s="255"/>
      <c r="F5" s="256"/>
      <c r="G5" s="257"/>
      <c r="H5" s="258"/>
    </row>
    <row r="6" spans="1:10" ht="15" customHeight="1" x14ac:dyDescent="0.2">
      <c r="A6" s="1017" t="str">
        <f>Cronograma!A7</f>
        <v>Coordenadas: 19°45'54.13"S / 43° 1'45.24"O</v>
      </c>
      <c r="B6" s="1018"/>
      <c r="C6" s="1018"/>
      <c r="D6" s="1018"/>
      <c r="E6" s="1018"/>
      <c r="F6" s="260"/>
      <c r="G6" s="261"/>
      <c r="H6" s="262" t="str">
        <f>Cronograma!H7</f>
        <v>D. Base: Jul/2022 (Des)</v>
      </c>
    </row>
    <row r="7" spans="1:10" ht="21" customHeight="1" x14ac:dyDescent="0.2">
      <c r="A7" s="1040" t="s">
        <v>534</v>
      </c>
      <c r="B7" s="1040"/>
      <c r="C7" s="1040"/>
      <c r="D7" s="1040"/>
      <c r="E7" s="1040"/>
      <c r="F7" s="1040"/>
      <c r="G7" s="1040"/>
      <c r="H7" s="1040"/>
    </row>
    <row r="8" spans="1:10" ht="15.75" customHeight="1" x14ac:dyDescent="0.2">
      <c r="A8" s="288"/>
      <c r="B8" s="288"/>
      <c r="C8" s="288"/>
      <c r="D8" s="288"/>
      <c r="E8" s="288"/>
      <c r="F8" s="288"/>
      <c r="G8" s="288"/>
      <c r="H8" s="288"/>
    </row>
    <row r="9" spans="1:10" ht="15.75" customHeight="1" x14ac:dyDescent="0.2">
      <c r="A9" s="348" t="s">
        <v>535</v>
      </c>
      <c r="B9" s="349" t="s">
        <v>536</v>
      </c>
      <c r="C9" s="349"/>
      <c r="D9" s="349"/>
      <c r="E9" s="350"/>
      <c r="F9" s="351"/>
      <c r="G9" s="352"/>
      <c r="H9" s="353"/>
    </row>
    <row r="10" spans="1:10" ht="15.75" customHeight="1" x14ac:dyDescent="0.2">
      <c r="A10" s="1049" t="s">
        <v>537</v>
      </c>
      <c r="B10" s="1050"/>
      <c r="C10" s="1057" t="s">
        <v>538</v>
      </c>
      <c r="D10" s="1050"/>
      <c r="E10" s="1050"/>
      <c r="F10" s="354" t="s">
        <v>539</v>
      </c>
      <c r="G10" s="354" t="s">
        <v>540</v>
      </c>
      <c r="H10" s="355" t="s">
        <v>541</v>
      </c>
    </row>
    <row r="11" spans="1:10" ht="15.75" customHeight="1" x14ac:dyDescent="0.2">
      <c r="A11" s="356" t="s">
        <v>734</v>
      </c>
      <c r="B11" s="357"/>
      <c r="C11" s="1054" t="s">
        <v>542</v>
      </c>
      <c r="D11" s="1055"/>
      <c r="E11" s="1056"/>
      <c r="F11" s="358">
        <v>29.72</v>
      </c>
      <c r="G11" s="359">
        <v>52156</v>
      </c>
      <c r="H11" s="360">
        <f>ROUND(G11*10/60,2)</f>
        <v>8692.67</v>
      </c>
      <c r="I11" s="523" t="s">
        <v>743</v>
      </c>
      <c r="J11" s="164"/>
    </row>
    <row r="12" spans="1:10" ht="15.75" customHeight="1" x14ac:dyDescent="0.2">
      <c r="A12" s="356" t="s">
        <v>1131</v>
      </c>
      <c r="B12" s="357"/>
      <c r="C12" s="687" t="s">
        <v>737</v>
      </c>
      <c r="D12" s="688"/>
      <c r="E12" s="689"/>
      <c r="F12" s="358">
        <v>29.72</v>
      </c>
      <c r="G12" s="359">
        <v>43247.276299999998</v>
      </c>
      <c r="H12" s="360">
        <f>ROUND(G12*10*2/60,2)</f>
        <v>14415.76</v>
      </c>
      <c r="I12" s="523" t="s">
        <v>747</v>
      </c>
      <c r="J12" s="164"/>
    </row>
    <row r="13" spans="1:10" ht="15.75" customHeight="1" x14ac:dyDescent="0.2">
      <c r="A13" s="356" t="s">
        <v>1132</v>
      </c>
      <c r="B13" s="357"/>
      <c r="C13" s="687" t="s">
        <v>737</v>
      </c>
      <c r="D13" s="688"/>
      <c r="E13" s="689"/>
      <c r="F13" s="358">
        <v>29.72</v>
      </c>
      <c r="G13" s="359">
        <v>43247.276299999998</v>
      </c>
      <c r="H13" s="360">
        <f>ROUND(G13*10*2/60,2)</f>
        <v>14415.76</v>
      </c>
      <c r="I13" s="523" t="s">
        <v>747</v>
      </c>
      <c r="J13" s="164"/>
    </row>
    <row r="14" spans="1:10" ht="15.75" customHeight="1" x14ac:dyDescent="0.2">
      <c r="A14" s="356" t="s">
        <v>874</v>
      </c>
      <c r="B14" s="357"/>
      <c r="C14" s="1054" t="s">
        <v>738</v>
      </c>
      <c r="D14" s="1055"/>
      <c r="E14" s="1056"/>
      <c r="F14" s="358">
        <f>1*14.77</f>
        <v>14.77</v>
      </c>
      <c r="G14" s="359">
        <v>78077.268899999995</v>
      </c>
      <c r="H14" s="360">
        <f>ROUND(G14*10/60,2)</f>
        <v>13012.88</v>
      </c>
      <c r="I14" s="523" t="s">
        <v>744</v>
      </c>
      <c r="J14" s="164"/>
    </row>
    <row r="15" spans="1:10" ht="15.75" customHeight="1" x14ac:dyDescent="0.2">
      <c r="A15" s="389" t="s">
        <v>735</v>
      </c>
      <c r="B15" s="390"/>
      <c r="C15" s="1054" t="s">
        <v>739</v>
      </c>
      <c r="D15" s="1055"/>
      <c r="E15" s="1056"/>
      <c r="F15" s="358">
        <v>14.77</v>
      </c>
      <c r="G15" s="519">
        <v>74265.868900000001</v>
      </c>
      <c r="H15" s="360">
        <f>ROUND(G15*10/60,2)</f>
        <v>12377.64</v>
      </c>
      <c r="I15" s="523" t="s">
        <v>745</v>
      </c>
      <c r="J15" s="164"/>
    </row>
    <row r="16" spans="1:10" ht="15.75" customHeight="1" x14ac:dyDescent="0.2">
      <c r="A16" s="389" t="s">
        <v>767</v>
      </c>
      <c r="B16" s="390"/>
      <c r="C16" s="1054" t="s">
        <v>740</v>
      </c>
      <c r="D16" s="1055"/>
      <c r="E16" s="1056"/>
      <c r="F16" s="358">
        <f>2*14.77</f>
        <v>29.54</v>
      </c>
      <c r="G16" s="519">
        <v>51082.072800000002</v>
      </c>
      <c r="H16" s="360">
        <f>ROUND(G16*10/60,2)</f>
        <v>8513.68</v>
      </c>
      <c r="I16" s="523" t="s">
        <v>746</v>
      </c>
      <c r="J16" s="164"/>
    </row>
    <row r="17" spans="1:10" ht="15.75" customHeight="1" x14ac:dyDescent="0.2">
      <c r="A17" s="389" t="s">
        <v>582</v>
      </c>
      <c r="B17" s="390"/>
      <c r="C17" s="1054" t="s">
        <v>741</v>
      </c>
      <c r="D17" s="1055"/>
      <c r="E17" s="1056"/>
      <c r="F17" s="358">
        <v>14.77</v>
      </c>
      <c r="G17" s="519">
        <v>74265.868900000001</v>
      </c>
      <c r="H17" s="360">
        <f>ROUND(G17*10/60,2)</f>
        <v>12377.64</v>
      </c>
      <c r="I17" s="523" t="s">
        <v>745</v>
      </c>
      <c r="J17" s="164"/>
    </row>
    <row r="18" spans="1:10" ht="15.75" customHeight="1" x14ac:dyDescent="0.2">
      <c r="A18" s="151"/>
      <c r="B18" s="6"/>
      <c r="C18" s="361" t="s">
        <v>543</v>
      </c>
      <c r="D18" s="362"/>
      <c r="E18" s="362"/>
      <c r="F18" s="524">
        <f>SUM(F11:F17)</f>
        <v>163.01</v>
      </c>
      <c r="G18" s="522"/>
      <c r="H18" s="363">
        <f>SUM(H11:H17)</f>
        <v>83806.03</v>
      </c>
      <c r="I18" s="523"/>
    </row>
    <row r="19" spans="1:10" ht="15.75" customHeight="1" x14ac:dyDescent="0.2">
      <c r="A19" s="364"/>
      <c r="B19" s="364"/>
      <c r="C19" s="365"/>
      <c r="D19" s="365"/>
      <c r="E19" s="365"/>
      <c r="F19" s="365"/>
      <c r="G19" s="366"/>
      <c r="H19" s="367"/>
      <c r="I19" s="523"/>
    </row>
    <row r="20" spans="1:10" ht="15.75" customHeight="1" x14ac:dyDescent="0.2">
      <c r="A20" s="348" t="s">
        <v>544</v>
      </c>
      <c r="B20" s="349" t="s">
        <v>545</v>
      </c>
      <c r="C20" s="349"/>
      <c r="D20" s="349"/>
      <c r="E20" s="350"/>
      <c r="F20" s="351"/>
      <c r="G20" s="368" t="s">
        <v>546</v>
      </c>
      <c r="H20" s="369" t="s">
        <v>547</v>
      </c>
    </row>
    <row r="21" spans="1:10" ht="15.75" customHeight="1" x14ac:dyDescent="0.2">
      <c r="A21" s="356" t="s">
        <v>548</v>
      </c>
      <c r="B21" s="357"/>
      <c r="C21" s="370"/>
      <c r="D21" s="1052" t="s">
        <v>871</v>
      </c>
      <c r="E21" s="1052"/>
      <c r="F21" s="1053"/>
      <c r="G21" s="359">
        <f>ROUND(3.11*(0.5*('Canteiro Id'!E32+'Canteiro Id'!E34+'Canteiro Id'!F38)),2)</f>
        <v>59.09</v>
      </c>
      <c r="H21" s="360" t="s">
        <v>876</v>
      </c>
    </row>
    <row r="22" spans="1:10" ht="15.75" customHeight="1" x14ac:dyDescent="0.2">
      <c r="A22" s="356" t="s">
        <v>549</v>
      </c>
      <c r="B22" s="357"/>
      <c r="C22" s="370"/>
      <c r="D22" s="1052" t="s">
        <v>550</v>
      </c>
      <c r="E22" s="1052"/>
      <c r="F22" s="1053"/>
      <c r="G22" s="371">
        <f>ROUND(1.55*0.5*'Canteiro Id'!B42,2)</f>
        <v>33.33</v>
      </c>
      <c r="H22" s="360">
        <f>F14+F15</f>
        <v>29.54</v>
      </c>
    </row>
    <row r="23" spans="1:10" ht="15.75" customHeight="1" x14ac:dyDescent="0.2">
      <c r="A23" s="356" t="s">
        <v>551</v>
      </c>
      <c r="B23" s="357"/>
      <c r="C23" s="370"/>
      <c r="D23" s="1052" t="s">
        <v>872</v>
      </c>
      <c r="E23" s="1052"/>
      <c r="F23" s="1053"/>
      <c r="G23" s="359">
        <f>ROUND(0.77*('Canteiro Id'!E32+'Canteiro Id'!E34+'Canteiro Id'!F38),2)</f>
        <v>29.26</v>
      </c>
      <c r="H23" s="360">
        <f>F16</f>
        <v>29.54</v>
      </c>
    </row>
    <row r="24" spans="1:10" ht="15.75" customHeight="1" x14ac:dyDescent="0.2">
      <c r="A24" s="372" t="s">
        <v>552</v>
      </c>
      <c r="B24" s="373"/>
      <c r="C24" s="374"/>
      <c r="D24" s="1052" t="s">
        <v>553</v>
      </c>
      <c r="E24" s="1052"/>
      <c r="F24" s="1053"/>
      <c r="G24" s="371">
        <f>ROUND(1.5*0.5*'Canteiro Id'!E40,2)</f>
        <v>17.25</v>
      </c>
      <c r="H24" s="360">
        <f>G24</f>
        <v>17.25</v>
      </c>
    </row>
    <row r="25" spans="1:10" ht="15.75" customHeight="1" x14ac:dyDescent="0.2">
      <c r="A25" s="372" t="s">
        <v>554</v>
      </c>
      <c r="B25" s="373"/>
      <c r="C25" s="375"/>
      <c r="D25" s="1047" t="s">
        <v>873</v>
      </c>
      <c r="E25" s="1047"/>
      <c r="F25" s="1048"/>
      <c r="G25" s="359">
        <f>ROUND(8.46*('Canteiro Id'!B38),2)</f>
        <v>42.3</v>
      </c>
      <c r="H25" s="360" t="s">
        <v>876</v>
      </c>
    </row>
    <row r="26" spans="1:10" ht="15.75" customHeight="1" x14ac:dyDescent="0.2">
      <c r="A26" s="376"/>
      <c r="B26" s="377"/>
      <c r="C26" s="377"/>
      <c r="D26" s="377"/>
      <c r="E26" s="376"/>
      <c r="F26" s="378"/>
      <c r="G26" s="379"/>
      <c r="H26" s="379"/>
    </row>
    <row r="27" spans="1:10" ht="15.75" customHeight="1" x14ac:dyDescent="0.2">
      <c r="A27" s="348" t="s">
        <v>555</v>
      </c>
      <c r="B27" s="349" t="s">
        <v>556</v>
      </c>
      <c r="C27" s="349"/>
      <c r="D27" s="349"/>
      <c r="E27" s="350"/>
      <c r="F27" s="351"/>
      <c r="G27" s="352"/>
      <c r="H27" s="353"/>
    </row>
    <row r="28" spans="1:10" ht="15.75" customHeight="1" x14ac:dyDescent="0.2">
      <c r="A28" s="1049" t="s">
        <v>557</v>
      </c>
      <c r="B28" s="1050"/>
      <c r="C28" s="1050"/>
      <c r="D28" s="380"/>
      <c r="E28" s="381"/>
      <c r="F28" s="382"/>
      <c r="G28" s="383" t="s">
        <v>28</v>
      </c>
      <c r="H28" s="384" t="s">
        <v>558</v>
      </c>
    </row>
    <row r="29" spans="1:10" ht="15.75" customHeight="1" x14ac:dyDescent="0.2">
      <c r="A29" s="356" t="s">
        <v>559</v>
      </c>
      <c r="B29" s="357"/>
      <c r="C29" s="357"/>
      <c r="D29" s="385"/>
      <c r="E29" s="386"/>
      <c r="F29" s="382"/>
      <c r="G29" s="358" t="s">
        <v>105</v>
      </c>
      <c r="H29" s="387">
        <v>0</v>
      </c>
    </row>
    <row r="30" spans="1:10" ht="15.75" customHeight="1" x14ac:dyDescent="0.2">
      <c r="A30" s="356" t="s">
        <v>560</v>
      </c>
      <c r="B30" s="357"/>
      <c r="C30" s="357"/>
      <c r="D30" s="385"/>
      <c r="E30" s="386"/>
      <c r="F30" s="382"/>
      <c r="G30" s="358" t="s">
        <v>105</v>
      </c>
      <c r="H30" s="387">
        <f>H22*0</f>
        <v>0</v>
      </c>
    </row>
    <row r="31" spans="1:10" ht="15.75" customHeight="1" x14ac:dyDescent="0.2">
      <c r="A31" s="356" t="s">
        <v>561</v>
      </c>
      <c r="B31" s="357"/>
      <c r="C31" s="357"/>
      <c r="D31" s="385"/>
      <c r="E31" s="386"/>
      <c r="F31" s="388"/>
      <c r="G31" s="358" t="s">
        <v>105</v>
      </c>
      <c r="H31" s="387">
        <f>H23*0</f>
        <v>0</v>
      </c>
    </row>
    <row r="32" spans="1:10" ht="15.75" customHeight="1" x14ac:dyDescent="0.2">
      <c r="A32" s="356" t="s">
        <v>562</v>
      </c>
      <c r="B32" s="357"/>
      <c r="C32" s="357"/>
      <c r="D32" s="385"/>
      <c r="E32" s="386"/>
      <c r="F32" s="388"/>
      <c r="G32" s="358" t="s">
        <v>105</v>
      </c>
      <c r="H32" s="387">
        <f>H24</f>
        <v>17.25</v>
      </c>
    </row>
    <row r="33" spans="1:20" ht="15.75" customHeight="1" x14ac:dyDescent="0.2">
      <c r="A33" s="356" t="s">
        <v>563</v>
      </c>
      <c r="B33" s="357"/>
      <c r="C33" s="357"/>
      <c r="D33" s="385"/>
      <c r="E33" s="386"/>
      <c r="F33" s="388"/>
      <c r="G33" s="358" t="s">
        <v>105</v>
      </c>
      <c r="H33" s="387">
        <v>0</v>
      </c>
    </row>
    <row r="34" spans="1:20" ht="15.75" customHeight="1" x14ac:dyDescent="0.2">
      <c r="A34" s="356" t="s">
        <v>564</v>
      </c>
      <c r="B34" s="357"/>
      <c r="C34" s="357"/>
      <c r="D34" s="385"/>
      <c r="E34" s="386"/>
      <c r="F34" s="388"/>
      <c r="G34" s="358" t="s">
        <v>105</v>
      </c>
      <c r="H34" s="387">
        <f>36.42*0</f>
        <v>0</v>
      </c>
    </row>
    <row r="35" spans="1:20" ht="15.75" customHeight="1" x14ac:dyDescent="0.2">
      <c r="A35" s="356" t="s">
        <v>565</v>
      </c>
      <c r="B35" s="357"/>
      <c r="C35" s="357"/>
      <c r="D35" s="385"/>
      <c r="E35" s="386"/>
      <c r="F35" s="382"/>
      <c r="G35" s="358" t="s">
        <v>105</v>
      </c>
      <c r="H35" s="387">
        <f>62.44*0</f>
        <v>0</v>
      </c>
    </row>
    <row r="36" spans="1:20" ht="15.75" customHeight="1" x14ac:dyDescent="0.2">
      <c r="A36" s="356" t="s">
        <v>566</v>
      </c>
      <c r="B36" s="357"/>
      <c r="C36" s="357"/>
      <c r="D36" s="385"/>
      <c r="E36" s="386"/>
      <c r="F36" s="382"/>
      <c r="G36" s="358" t="s">
        <v>105</v>
      </c>
      <c r="H36" s="387">
        <v>84.79</v>
      </c>
    </row>
    <row r="37" spans="1:20" ht="15.75" customHeight="1" x14ac:dyDescent="0.2">
      <c r="A37" s="356" t="s">
        <v>567</v>
      </c>
      <c r="B37" s="357"/>
      <c r="C37" s="357"/>
      <c r="D37" s="385"/>
      <c r="E37" s="386"/>
      <c r="F37" s="388"/>
      <c r="G37" s="358" t="s">
        <v>105</v>
      </c>
      <c r="H37" s="387">
        <f>0*18.1</f>
        <v>0</v>
      </c>
    </row>
    <row r="38" spans="1:20" ht="15.75" customHeight="1" x14ac:dyDescent="0.2">
      <c r="A38" s="389" t="s">
        <v>568</v>
      </c>
      <c r="B38" s="390"/>
      <c r="C38" s="390"/>
      <c r="D38" s="391"/>
      <c r="E38" s="392"/>
      <c r="F38" s="393"/>
      <c r="G38" s="358" t="s">
        <v>105</v>
      </c>
      <c r="H38" s="394">
        <v>111.26</v>
      </c>
    </row>
    <row r="39" spans="1:20" ht="15.75" customHeight="1" x14ac:dyDescent="0.2">
      <c r="A39" s="356" t="s">
        <v>569</v>
      </c>
      <c r="B39" s="357"/>
      <c r="C39" s="357"/>
      <c r="D39" s="385"/>
      <c r="E39" s="386"/>
      <c r="F39" s="382"/>
      <c r="G39" s="358" t="s">
        <v>105</v>
      </c>
      <c r="H39" s="387">
        <f>0*6.1</f>
        <v>0</v>
      </c>
    </row>
    <row r="40" spans="1:20" ht="15.75" customHeight="1" x14ac:dyDescent="0.2">
      <c r="A40" s="356" t="s">
        <v>570</v>
      </c>
      <c r="B40" s="357"/>
      <c r="C40" s="357"/>
      <c r="D40" s="385"/>
      <c r="E40" s="386"/>
      <c r="F40" s="382"/>
      <c r="G40" s="358" t="s">
        <v>105</v>
      </c>
      <c r="H40" s="387">
        <v>224.35</v>
      </c>
    </row>
    <row r="41" spans="1:20" ht="15.75" customHeight="1" x14ac:dyDescent="0.2">
      <c r="A41" s="356" t="s">
        <v>571</v>
      </c>
      <c r="B41" s="357"/>
      <c r="C41" s="357"/>
      <c r="D41" s="385"/>
      <c r="E41" s="386"/>
      <c r="F41" s="382"/>
      <c r="G41" s="358" t="s">
        <v>105</v>
      </c>
      <c r="H41" s="387">
        <v>0</v>
      </c>
    </row>
    <row r="42" spans="1:20" ht="15.75" customHeight="1" x14ac:dyDescent="0.2">
      <c r="A42" s="395"/>
      <c r="B42" s="396"/>
      <c r="C42" s="397"/>
      <c r="D42" s="395"/>
      <c r="E42" s="395"/>
      <c r="F42" s="397"/>
      <c r="G42" s="398"/>
      <c r="H42" s="399"/>
    </row>
    <row r="43" spans="1:20" ht="15.75" customHeight="1" x14ac:dyDescent="0.2">
      <c r="A43" s="348" t="s">
        <v>572</v>
      </c>
      <c r="B43" s="349" t="s">
        <v>573</v>
      </c>
      <c r="C43" s="349"/>
      <c r="D43" s="349"/>
      <c r="E43" s="350"/>
      <c r="F43" s="351"/>
      <c r="G43" s="352"/>
      <c r="H43" s="353"/>
    </row>
    <row r="44" spans="1:20" ht="15.75" customHeight="1" x14ac:dyDescent="0.2">
      <c r="A44" s="400" t="s">
        <v>574</v>
      </c>
      <c r="B44" s="401" t="s">
        <v>575</v>
      </c>
      <c r="C44" s="401"/>
      <c r="D44" s="401"/>
      <c r="E44" s="402"/>
      <c r="F44" s="403" t="s">
        <v>576</v>
      </c>
      <c r="G44" s="404"/>
      <c r="H44" s="405"/>
    </row>
    <row r="45" spans="1:20" ht="15.75" customHeight="1" x14ac:dyDescent="0.2">
      <c r="A45" s="1049" t="s">
        <v>557</v>
      </c>
      <c r="B45" s="1050"/>
      <c r="C45" s="1051"/>
      <c r="D45" s="406" t="s">
        <v>28</v>
      </c>
      <c r="E45" s="354" t="s">
        <v>577</v>
      </c>
      <c r="F45" s="407" t="s">
        <v>578</v>
      </c>
      <c r="G45" s="354" t="s">
        <v>579</v>
      </c>
      <c r="H45" s="355" t="s">
        <v>580</v>
      </c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</row>
    <row r="46" spans="1:20" ht="15.75" customHeight="1" x14ac:dyDescent="0.2">
      <c r="A46" s="356" t="s">
        <v>581</v>
      </c>
      <c r="B46" s="357"/>
      <c r="C46" s="370"/>
      <c r="D46" s="385" t="s">
        <v>105</v>
      </c>
      <c r="E46" s="359">
        <f t="shared" ref="E46:E52" si="0">H29</f>
        <v>0</v>
      </c>
      <c r="F46" s="409">
        <v>0.7</v>
      </c>
      <c r="G46" s="410">
        <f>ROUND((0.36/1)+(0.64/3),3)</f>
        <v>0.57299999999999995</v>
      </c>
      <c r="H46" s="360">
        <f>ROUND(E46*F46*G46,2)</f>
        <v>0</v>
      </c>
      <c r="J46" s="411"/>
      <c r="K46" s="411"/>
      <c r="L46" s="411"/>
      <c r="M46" s="411"/>
      <c r="N46" s="408"/>
      <c r="O46" s="412"/>
      <c r="P46" s="412"/>
      <c r="Q46" s="412"/>
      <c r="R46" s="412"/>
      <c r="S46" s="412"/>
      <c r="T46" s="412"/>
    </row>
    <row r="47" spans="1:20" ht="15.75" customHeight="1" x14ac:dyDescent="0.2">
      <c r="A47" s="356" t="s">
        <v>549</v>
      </c>
      <c r="B47" s="357"/>
      <c r="C47" s="370"/>
      <c r="D47" s="385" t="s">
        <v>105</v>
      </c>
      <c r="E47" s="359">
        <f t="shared" si="0"/>
        <v>0</v>
      </c>
      <c r="F47" s="409">
        <v>0.7</v>
      </c>
      <c r="G47" s="410">
        <f t="shared" ref="G47:G54" si="1">ROUND((0.36/1)+(0.64/3),3)</f>
        <v>0.57299999999999995</v>
      </c>
      <c r="H47" s="360">
        <f t="shared" ref="H47:H53" si="2">ROUND(E47*F47*G47,2)</f>
        <v>0</v>
      </c>
      <c r="J47" s="411"/>
      <c r="K47" s="411"/>
      <c r="L47" s="411"/>
      <c r="M47" s="411"/>
      <c r="N47" s="408"/>
      <c r="O47" s="412"/>
      <c r="P47" s="412"/>
      <c r="Q47" s="412"/>
      <c r="R47" s="412"/>
      <c r="S47" s="412"/>
      <c r="T47" s="412"/>
    </row>
    <row r="48" spans="1:20" ht="15.75" customHeight="1" x14ac:dyDescent="0.2">
      <c r="A48" s="356" t="s">
        <v>551</v>
      </c>
      <c r="B48" s="357"/>
      <c r="C48" s="370"/>
      <c r="D48" s="385" t="s">
        <v>105</v>
      </c>
      <c r="E48" s="359">
        <f t="shared" si="0"/>
        <v>0</v>
      </c>
      <c r="F48" s="409">
        <v>0.7</v>
      </c>
      <c r="G48" s="410">
        <f t="shared" si="1"/>
        <v>0.57299999999999995</v>
      </c>
      <c r="H48" s="360">
        <f t="shared" si="2"/>
        <v>0</v>
      </c>
      <c r="J48" s="411"/>
      <c r="K48" s="411"/>
      <c r="L48" s="411"/>
      <c r="M48" s="411"/>
      <c r="N48" s="408"/>
      <c r="O48" s="408"/>
      <c r="P48" s="408"/>
      <c r="Q48" s="408"/>
      <c r="R48" s="408"/>
      <c r="S48" s="408"/>
      <c r="T48" s="408"/>
    </row>
    <row r="49" spans="1:20" ht="15.75" customHeight="1" x14ac:dyDescent="0.2">
      <c r="A49" s="372" t="s">
        <v>552</v>
      </c>
      <c r="B49" s="357"/>
      <c r="C49" s="370"/>
      <c r="D49" s="385" t="s">
        <v>105</v>
      </c>
      <c r="E49" s="359">
        <f t="shared" si="0"/>
        <v>17.25</v>
      </c>
      <c r="F49" s="409">
        <v>0.5</v>
      </c>
      <c r="G49" s="410">
        <f t="shared" si="1"/>
        <v>0.57299999999999995</v>
      </c>
      <c r="H49" s="360">
        <f>ROUND(E49*F49*G49,2)</f>
        <v>4.9400000000000004</v>
      </c>
      <c r="J49" s="411"/>
      <c r="K49" s="411"/>
      <c r="L49" s="411"/>
      <c r="M49" s="411"/>
      <c r="N49" s="408"/>
      <c r="O49" s="412"/>
      <c r="P49" s="412"/>
      <c r="Q49" s="412"/>
      <c r="R49" s="412"/>
      <c r="S49" s="412"/>
      <c r="T49" s="412"/>
    </row>
    <row r="50" spans="1:20" ht="15.75" customHeight="1" x14ac:dyDescent="0.2">
      <c r="A50" s="372" t="s">
        <v>554</v>
      </c>
      <c r="B50" s="357"/>
      <c r="C50" s="370"/>
      <c r="D50" s="385" t="s">
        <v>105</v>
      </c>
      <c r="E50" s="359">
        <f t="shared" si="0"/>
        <v>0</v>
      </c>
      <c r="F50" s="409">
        <v>0.7</v>
      </c>
      <c r="G50" s="410">
        <f t="shared" si="1"/>
        <v>0.57299999999999995</v>
      </c>
      <c r="H50" s="360">
        <f t="shared" si="2"/>
        <v>0</v>
      </c>
      <c r="J50" s="411"/>
      <c r="K50" s="411"/>
      <c r="L50" s="411"/>
      <c r="M50" s="411"/>
      <c r="N50" s="408"/>
      <c r="O50" s="408"/>
      <c r="P50" s="408"/>
      <c r="Q50" s="408"/>
      <c r="R50" s="408"/>
      <c r="S50" s="408"/>
      <c r="T50" s="408"/>
    </row>
    <row r="51" spans="1:20" ht="15.75" customHeight="1" x14ac:dyDescent="0.2">
      <c r="A51" s="356" t="s">
        <v>582</v>
      </c>
      <c r="B51" s="373"/>
      <c r="C51" s="374"/>
      <c r="D51" s="385" t="s">
        <v>105</v>
      </c>
      <c r="E51" s="359">
        <f t="shared" si="0"/>
        <v>0</v>
      </c>
      <c r="F51" s="409">
        <v>0.5</v>
      </c>
      <c r="G51" s="410">
        <f t="shared" si="1"/>
        <v>0.57299999999999995</v>
      </c>
      <c r="H51" s="360">
        <f t="shared" si="2"/>
        <v>0</v>
      </c>
      <c r="J51" s="411"/>
      <c r="K51" s="411"/>
      <c r="L51" s="411"/>
      <c r="M51" s="411"/>
      <c r="N51" s="408"/>
      <c r="O51" s="412"/>
      <c r="P51" s="412"/>
      <c r="Q51" s="412"/>
      <c r="R51" s="412"/>
      <c r="S51" s="412"/>
      <c r="T51" s="412"/>
    </row>
    <row r="52" spans="1:20" ht="15.75" customHeight="1" x14ac:dyDescent="0.2">
      <c r="A52" s="356" t="s">
        <v>583</v>
      </c>
      <c r="B52" s="373"/>
      <c r="C52" s="374"/>
      <c r="D52" s="385" t="s">
        <v>105</v>
      </c>
      <c r="E52" s="359">
        <f t="shared" si="0"/>
        <v>0</v>
      </c>
      <c r="F52" s="409">
        <v>0.5</v>
      </c>
      <c r="G52" s="410">
        <f t="shared" si="1"/>
        <v>0.57299999999999995</v>
      </c>
      <c r="H52" s="360">
        <f t="shared" si="2"/>
        <v>0</v>
      </c>
      <c r="J52" s="411"/>
      <c r="K52" s="411"/>
      <c r="L52" s="411"/>
      <c r="M52" s="411"/>
      <c r="N52" s="408"/>
      <c r="O52" s="408"/>
      <c r="P52" s="408"/>
      <c r="Q52" s="408"/>
      <c r="R52" s="408"/>
      <c r="S52" s="408"/>
      <c r="T52" s="408"/>
    </row>
    <row r="53" spans="1:20" ht="15.75" customHeight="1" x14ac:dyDescent="0.2">
      <c r="A53" s="356" t="s">
        <v>584</v>
      </c>
      <c r="B53" s="357"/>
      <c r="C53" s="370"/>
      <c r="D53" s="385" t="s">
        <v>105</v>
      </c>
      <c r="E53" s="359">
        <f>H37</f>
        <v>0</v>
      </c>
      <c r="F53" s="409">
        <v>0.5</v>
      </c>
      <c r="G53" s="410">
        <f t="shared" si="1"/>
        <v>0.57299999999999995</v>
      </c>
      <c r="H53" s="360">
        <f t="shared" si="2"/>
        <v>0</v>
      </c>
      <c r="J53" s="411"/>
      <c r="K53" s="411"/>
      <c r="L53" s="411"/>
      <c r="M53" s="411"/>
      <c r="N53" s="408"/>
      <c r="O53" s="412"/>
      <c r="P53" s="412"/>
      <c r="Q53" s="412"/>
      <c r="R53" s="412"/>
      <c r="S53" s="412"/>
      <c r="T53" s="412"/>
    </row>
    <row r="54" spans="1:20" ht="15.75" customHeight="1" x14ac:dyDescent="0.2">
      <c r="A54" s="356" t="s">
        <v>585</v>
      </c>
      <c r="B54" s="357"/>
      <c r="C54" s="370"/>
      <c r="D54" s="385" t="s">
        <v>105</v>
      </c>
      <c r="E54" s="359">
        <f>H39</f>
        <v>0</v>
      </c>
      <c r="F54" s="409">
        <v>0.7</v>
      </c>
      <c r="G54" s="410">
        <f t="shared" si="1"/>
        <v>0.57299999999999995</v>
      </c>
      <c r="H54" s="360">
        <f>ROUND(E54*F54*G54,2)</f>
        <v>0</v>
      </c>
      <c r="J54" s="411"/>
      <c r="K54" s="411"/>
      <c r="L54" s="411"/>
      <c r="M54" s="411"/>
      <c r="N54" s="408"/>
      <c r="O54" s="412"/>
      <c r="P54" s="412"/>
      <c r="Q54" s="412"/>
      <c r="R54" s="412"/>
      <c r="S54" s="412"/>
      <c r="T54" s="412"/>
    </row>
    <row r="55" spans="1:20" ht="15.75" customHeight="1" x14ac:dyDescent="0.2">
      <c r="A55" s="413" t="s">
        <v>543</v>
      </c>
      <c r="B55" s="414"/>
      <c r="C55" s="375"/>
      <c r="D55" s="415" t="s">
        <v>105</v>
      </c>
      <c r="E55" s="416">
        <f>SUM(E46:E54)</f>
        <v>17.25</v>
      </c>
      <c r="F55" s="417"/>
      <c r="G55" s="416"/>
      <c r="H55" s="418">
        <f>SUM(H46:H54)</f>
        <v>4.9400000000000004</v>
      </c>
      <c r="J55" s="419"/>
      <c r="K55" s="419"/>
      <c r="L55" s="419"/>
      <c r="M55" s="411"/>
      <c r="N55" s="408"/>
      <c r="O55" s="408"/>
      <c r="P55" s="408"/>
      <c r="Q55" s="408"/>
      <c r="R55" s="408"/>
      <c r="S55" s="408"/>
      <c r="T55" s="408"/>
    </row>
    <row r="56" spans="1:20" ht="15.75" customHeight="1" x14ac:dyDescent="0.2">
      <c r="A56" s="420"/>
      <c r="B56" s="420"/>
      <c r="C56" s="420"/>
      <c r="D56" s="421"/>
      <c r="E56" s="408"/>
      <c r="F56" s="422"/>
      <c r="G56" s="423"/>
      <c r="H56" s="423"/>
    </row>
    <row r="57" spans="1:20" ht="15.75" customHeight="1" x14ac:dyDescent="0.2">
      <c r="A57" s="348" t="s">
        <v>586</v>
      </c>
      <c r="B57" s="349" t="s">
        <v>587</v>
      </c>
      <c r="C57" s="424"/>
      <c r="D57" s="425"/>
      <c r="E57" s="350"/>
      <c r="F57" s="351"/>
      <c r="G57" s="352"/>
      <c r="H57" s="353"/>
    </row>
    <row r="58" spans="1:20" ht="15.75" customHeight="1" x14ac:dyDescent="0.2">
      <c r="A58" s="426" t="s">
        <v>588</v>
      </c>
      <c r="B58" s="427" t="s">
        <v>589</v>
      </c>
      <c r="C58" s="373"/>
      <c r="D58" s="428"/>
      <c r="E58" s="385"/>
      <c r="F58" s="429"/>
      <c r="G58" s="430" t="s">
        <v>533</v>
      </c>
      <c r="H58" s="431">
        <f>'Canteiro Id'!F51</f>
        <v>1618.41</v>
      </c>
      <c r="J58" s="643">
        <f>29.72*F46*G46*B59*D59*F59*H58</f>
        <v>16448.842743325269</v>
      </c>
    </row>
    <row r="59" spans="1:20" ht="15.75" customHeight="1" x14ac:dyDescent="0.2">
      <c r="A59" s="432" t="s">
        <v>590</v>
      </c>
      <c r="B59" s="433">
        <v>0.8</v>
      </c>
      <c r="C59" s="434" t="s">
        <v>591</v>
      </c>
      <c r="D59" s="435">
        <v>1.05</v>
      </c>
      <c r="E59" s="436" t="s">
        <v>592</v>
      </c>
      <c r="F59" s="437">
        <v>1.0149999999999999</v>
      </c>
      <c r="G59" s="438" t="s">
        <v>588</v>
      </c>
      <c r="H59" s="439">
        <f>ROUND(B59*D59*F59*H55*H58,2)</f>
        <v>6816.49</v>
      </c>
    </row>
    <row r="60" spans="1:20" ht="15.75" customHeight="1" x14ac:dyDescent="0.2">
      <c r="A60" s="420"/>
      <c r="B60" s="420"/>
      <c r="C60" s="420"/>
      <c r="D60" s="421"/>
      <c r="E60" s="408"/>
      <c r="F60" s="422"/>
      <c r="G60" s="423"/>
      <c r="H60" s="423"/>
    </row>
    <row r="61" spans="1:20" ht="15.75" customHeight="1" x14ac:dyDescent="0.2">
      <c r="A61" s="348" t="s">
        <v>593</v>
      </c>
      <c r="B61" s="349" t="s">
        <v>594</v>
      </c>
      <c r="C61" s="349"/>
      <c r="D61" s="349"/>
      <c r="E61" s="350"/>
      <c r="F61" s="351"/>
      <c r="G61" s="352"/>
      <c r="H61" s="353"/>
    </row>
    <row r="62" spans="1:20" ht="15.75" customHeight="1" x14ac:dyDescent="0.2">
      <c r="A62" s="372" t="s">
        <v>595</v>
      </c>
      <c r="B62" s="373"/>
      <c r="C62" s="373"/>
      <c r="D62" s="386"/>
      <c r="E62" s="386"/>
      <c r="F62" s="440">
        <f>F18+E55</f>
        <v>180.26</v>
      </c>
      <c r="G62" s="386"/>
      <c r="H62" s="441"/>
    </row>
    <row r="63" spans="1:20" ht="15.75" customHeight="1" x14ac:dyDescent="0.2">
      <c r="A63" s="372" t="s">
        <v>596</v>
      </c>
      <c r="B63" s="373"/>
      <c r="C63" s="373"/>
      <c r="D63" s="386"/>
      <c r="E63" s="386"/>
      <c r="F63" s="440">
        <f>ROUND(F62/0.35,2)</f>
        <v>515.03</v>
      </c>
      <c r="G63" s="386"/>
      <c r="H63" s="441"/>
    </row>
    <row r="64" spans="1:20" ht="15.75" customHeight="1" x14ac:dyDescent="0.2">
      <c r="A64" s="372" t="s">
        <v>597</v>
      </c>
      <c r="B64" s="373"/>
      <c r="C64" s="373"/>
      <c r="D64" s="386"/>
      <c r="E64" s="442"/>
      <c r="F64" s="429"/>
      <c r="G64" s="440">
        <f>F63-F62</f>
        <v>334.77</v>
      </c>
      <c r="H64" s="441"/>
    </row>
    <row r="65" spans="1:8" ht="15.75" customHeight="1" x14ac:dyDescent="0.2">
      <c r="A65" s="443" t="s">
        <v>598</v>
      </c>
      <c r="B65" s="444">
        <v>0.05</v>
      </c>
      <c r="C65" s="414"/>
      <c r="D65" s="445"/>
      <c r="E65" s="446"/>
      <c r="F65" s="447"/>
      <c r="G65" s="448"/>
      <c r="H65" s="449"/>
    </row>
    <row r="66" spans="1:8" ht="15.75" customHeight="1" x14ac:dyDescent="0.2">
      <c r="A66" s="377"/>
      <c r="B66" s="450"/>
      <c r="C66" s="377"/>
      <c r="D66" s="451"/>
      <c r="E66" s="376"/>
      <c r="F66" s="452"/>
      <c r="G66" s="379"/>
      <c r="H66" s="379"/>
    </row>
    <row r="67" spans="1:8" ht="15.75" customHeight="1" x14ac:dyDescent="0.2">
      <c r="A67" s="348" t="s">
        <v>599</v>
      </c>
      <c r="B67" s="349" t="s">
        <v>600</v>
      </c>
      <c r="C67" s="424"/>
      <c r="D67" s="425"/>
      <c r="E67" s="350"/>
      <c r="F67" s="351"/>
      <c r="G67" s="352"/>
      <c r="H67" s="353"/>
    </row>
    <row r="68" spans="1:8" ht="15.75" customHeight="1" x14ac:dyDescent="0.2">
      <c r="A68" s="426" t="s">
        <v>601</v>
      </c>
      <c r="B68" s="427" t="s">
        <v>602</v>
      </c>
      <c r="C68" s="373"/>
      <c r="D68" s="428"/>
      <c r="E68" s="385"/>
      <c r="F68" s="429"/>
      <c r="G68" s="430" t="s">
        <v>533</v>
      </c>
      <c r="H68" s="431">
        <f>'Canteiro Id'!F51</f>
        <v>1618.41</v>
      </c>
    </row>
    <row r="69" spans="1:8" ht="15.75" customHeight="1" x14ac:dyDescent="0.2">
      <c r="A69" s="432"/>
      <c r="B69" s="453"/>
      <c r="C69" s="434"/>
      <c r="D69" s="435"/>
      <c r="E69" s="454"/>
      <c r="F69" s="455"/>
      <c r="G69" s="438" t="s">
        <v>601</v>
      </c>
      <c r="H69" s="439">
        <f>ROUND(G64*B65*H68,2)</f>
        <v>27089.759999999998</v>
      </c>
    </row>
    <row r="70" spans="1:8" ht="15.75" customHeight="1" x14ac:dyDescent="0.2">
      <c r="A70" s="456"/>
      <c r="B70" s="457"/>
      <c r="C70" s="456"/>
      <c r="D70" s="458"/>
      <c r="E70" s="459"/>
      <c r="F70" s="460"/>
      <c r="G70" s="399"/>
      <c r="H70" s="399"/>
    </row>
    <row r="71" spans="1:8" ht="15.75" customHeight="1" x14ac:dyDescent="0.2">
      <c r="A71" s="618" t="s">
        <v>603</v>
      </c>
      <c r="B71" s="619" t="s">
        <v>1214</v>
      </c>
      <c r="C71" s="619"/>
      <c r="D71" s="619"/>
      <c r="E71" s="620"/>
      <c r="F71" s="621"/>
      <c r="G71" s="622"/>
      <c r="H71" s="623"/>
    </row>
    <row r="72" spans="1:8" ht="15.75" customHeight="1" x14ac:dyDescent="0.2">
      <c r="A72" s="1044" t="s">
        <v>537</v>
      </c>
      <c r="B72" s="1045"/>
      <c r="C72" s="1046" t="s">
        <v>875</v>
      </c>
      <c r="D72" s="1045"/>
      <c r="E72" s="1045"/>
      <c r="F72" s="624" t="s">
        <v>434</v>
      </c>
      <c r="G72" s="624" t="s">
        <v>540</v>
      </c>
      <c r="H72" s="625" t="s">
        <v>541</v>
      </c>
    </row>
    <row r="73" spans="1:8" ht="15.75" customHeight="1" x14ac:dyDescent="0.2">
      <c r="A73" s="626" t="s">
        <v>581</v>
      </c>
      <c r="B73" s="627"/>
      <c r="C73" s="628" t="s">
        <v>1217</v>
      </c>
      <c r="D73" s="627"/>
      <c r="E73" s="627"/>
      <c r="F73" s="629">
        <v>0</v>
      </c>
      <c r="G73" s="630">
        <v>1000</v>
      </c>
      <c r="H73" s="631">
        <f>14*F73*G73</f>
        <v>0</v>
      </c>
    </row>
    <row r="74" spans="1:8" ht="15.75" customHeight="1" x14ac:dyDescent="0.2">
      <c r="A74" s="632" t="s">
        <v>554</v>
      </c>
      <c r="B74" s="633"/>
      <c r="C74" s="628" t="s">
        <v>1216</v>
      </c>
      <c r="D74" s="633"/>
      <c r="E74" s="633"/>
      <c r="F74" s="634">
        <v>0</v>
      </c>
      <c r="G74" s="635">
        <v>1000</v>
      </c>
      <c r="H74" s="631">
        <f>14*F74*G74</f>
        <v>0</v>
      </c>
    </row>
    <row r="75" spans="1:8" ht="15.75" customHeight="1" x14ac:dyDescent="0.2">
      <c r="A75" s="636"/>
      <c r="B75" s="637"/>
      <c r="C75" s="638"/>
      <c r="D75" s="639"/>
      <c r="E75" s="639"/>
      <c r="F75" s="640"/>
      <c r="G75" s="641" t="s">
        <v>543</v>
      </c>
      <c r="H75" s="642">
        <f>SUM(H73:H74)</f>
        <v>0</v>
      </c>
    </row>
    <row r="76" spans="1:8" ht="15.75" customHeight="1" x14ac:dyDescent="0.2">
      <c r="A76" s="456"/>
      <c r="B76" s="457"/>
      <c r="C76" s="456"/>
      <c r="D76" s="458"/>
      <c r="E76" s="459"/>
      <c r="F76" s="460"/>
      <c r="G76" s="399"/>
      <c r="H76" s="399"/>
    </row>
    <row r="77" spans="1:8" ht="15.75" customHeight="1" x14ac:dyDescent="0.2">
      <c r="A77" s="348" t="s">
        <v>792</v>
      </c>
      <c r="B77" s="349" t="s">
        <v>604</v>
      </c>
      <c r="C77" s="424"/>
      <c r="D77" s="461"/>
      <c r="E77" s="462"/>
      <c r="F77" s="463"/>
      <c r="G77" s="352"/>
      <c r="H77" s="353"/>
    </row>
    <row r="78" spans="1:8" ht="15.75" customHeight="1" x14ac:dyDescent="0.2">
      <c r="A78" s="426" t="s">
        <v>605</v>
      </c>
      <c r="B78" s="427" t="s">
        <v>877</v>
      </c>
      <c r="C78" s="373"/>
      <c r="D78" s="428"/>
      <c r="E78" s="385"/>
      <c r="F78" s="429"/>
      <c r="G78" s="464"/>
      <c r="H78" s="441"/>
    </row>
    <row r="79" spans="1:8" ht="15.75" customHeight="1" x14ac:dyDescent="0.2">
      <c r="A79" s="465" t="s">
        <v>605</v>
      </c>
      <c r="B79" s="477">
        <f>ROUND(H18+H59+H69+H75,2)</f>
        <v>117712.28</v>
      </c>
      <c r="C79" s="477"/>
      <c r="D79" s="466"/>
      <c r="E79" s="467"/>
      <c r="F79" s="468"/>
      <c r="G79" s="469"/>
      <c r="H79" s="439"/>
    </row>
    <row r="80" spans="1:8" ht="9" customHeight="1" x14ac:dyDescent="0.2"/>
    <row r="81" spans="1:8" ht="15.75" customHeight="1" x14ac:dyDescent="0.2">
      <c r="A81" s="470" t="s">
        <v>606</v>
      </c>
      <c r="H81" s="471"/>
    </row>
    <row r="82" spans="1:8" ht="15.75" customHeight="1" x14ac:dyDescent="0.2">
      <c r="A82" s="472" t="s">
        <v>607</v>
      </c>
    </row>
    <row r="83" spans="1:8" ht="15.75" customHeight="1" x14ac:dyDescent="0.2">
      <c r="A83" s="472" t="s">
        <v>608</v>
      </c>
    </row>
    <row r="84" spans="1:8" ht="15.75" customHeight="1" x14ac:dyDescent="0.2">
      <c r="A84" s="472" t="s">
        <v>609</v>
      </c>
    </row>
    <row r="85" spans="1:8" ht="15.75" customHeight="1" x14ac:dyDescent="0.2">
      <c r="A85" s="472" t="s">
        <v>610</v>
      </c>
    </row>
    <row r="86" spans="1:8" ht="15.75" customHeight="1" x14ac:dyDescent="0.2">
      <c r="A86" s="472" t="s">
        <v>611</v>
      </c>
    </row>
    <row r="87" spans="1:8" ht="15.75" customHeight="1" x14ac:dyDescent="0.2">
      <c r="A87" s="472" t="s">
        <v>612</v>
      </c>
    </row>
    <row r="88" spans="1:8" ht="15.75" customHeight="1" x14ac:dyDescent="0.2">
      <c r="A88" s="472" t="s">
        <v>613</v>
      </c>
    </row>
    <row r="89" spans="1:8" ht="15.75" customHeight="1" x14ac:dyDescent="0.2">
      <c r="A89" s="472" t="s">
        <v>614</v>
      </c>
    </row>
    <row r="90" spans="1:8" ht="15.75" customHeight="1" x14ac:dyDescent="0.2">
      <c r="A90" s="472" t="s">
        <v>615</v>
      </c>
    </row>
    <row r="91" spans="1:8" ht="15.75" customHeight="1" x14ac:dyDescent="0.2">
      <c r="A91" s="472" t="s">
        <v>616</v>
      </c>
    </row>
    <row r="92" spans="1:8" ht="15.75" customHeight="1" x14ac:dyDescent="0.2">
      <c r="A92" s="472" t="s">
        <v>617</v>
      </c>
    </row>
    <row r="93" spans="1:8" ht="15.75" customHeight="1" x14ac:dyDescent="0.2">
      <c r="A93" s="472" t="s">
        <v>618</v>
      </c>
    </row>
    <row r="94" spans="1:8" ht="15.75" customHeight="1" x14ac:dyDescent="0.2">
      <c r="A94" s="472" t="s">
        <v>619</v>
      </c>
    </row>
    <row r="95" spans="1:8" ht="15.75" customHeight="1" x14ac:dyDescent="0.2">
      <c r="A95" s="472" t="s">
        <v>620</v>
      </c>
    </row>
    <row r="96" spans="1:8" ht="15.75" customHeight="1" x14ac:dyDescent="0.2">
      <c r="A96" s="472" t="s">
        <v>621</v>
      </c>
    </row>
    <row r="97" spans="1:1" ht="15.75" customHeight="1" x14ac:dyDescent="0.2">
      <c r="A97" s="472" t="s">
        <v>622</v>
      </c>
    </row>
    <row r="98" spans="1:1" ht="15.75" customHeight="1" x14ac:dyDescent="0.2">
      <c r="A98" s="472" t="s">
        <v>623</v>
      </c>
    </row>
    <row r="99" spans="1:1" ht="15.75" customHeight="1" x14ac:dyDescent="0.2">
      <c r="A99" s="472" t="s">
        <v>624</v>
      </c>
    </row>
    <row r="100" spans="1:1" ht="15.75" customHeight="1" x14ac:dyDescent="0.2">
      <c r="A100" s="472" t="s">
        <v>625</v>
      </c>
    </row>
    <row r="101" spans="1:1" ht="15.75" customHeight="1" x14ac:dyDescent="0.2"/>
    <row r="102" spans="1:1" ht="15.75" customHeight="1" x14ac:dyDescent="0.2">
      <c r="A102" s="473" t="s">
        <v>626</v>
      </c>
    </row>
    <row r="103" spans="1:1" ht="15.75" customHeight="1" x14ac:dyDescent="0.2">
      <c r="A103" s="472" t="s">
        <v>627</v>
      </c>
    </row>
    <row r="104" spans="1:1" ht="15.75" customHeight="1" x14ac:dyDescent="0.2">
      <c r="A104" s="472" t="s">
        <v>628</v>
      </c>
    </row>
    <row r="105" spans="1:1" ht="15.75" customHeight="1" x14ac:dyDescent="0.2">
      <c r="A105" s="472" t="s">
        <v>629</v>
      </c>
    </row>
    <row r="106" spans="1:1" ht="15.75" customHeight="1" x14ac:dyDescent="0.2">
      <c r="A106" s="472" t="s">
        <v>630</v>
      </c>
    </row>
    <row r="107" spans="1:1" ht="15.75" customHeight="1" x14ac:dyDescent="0.2">
      <c r="A107" s="472" t="s">
        <v>631</v>
      </c>
    </row>
    <row r="108" spans="1:1" ht="15.75" customHeight="1" x14ac:dyDescent="0.2">
      <c r="A108" s="472" t="s">
        <v>632</v>
      </c>
    </row>
    <row r="109" spans="1:1" ht="15.75" customHeight="1" x14ac:dyDescent="0.2">
      <c r="A109" s="472" t="s">
        <v>633</v>
      </c>
    </row>
    <row r="110" spans="1:1" ht="15.75" customHeight="1" x14ac:dyDescent="0.2">
      <c r="A110" s="472" t="s">
        <v>634</v>
      </c>
    </row>
    <row r="111" spans="1:1" ht="15.75" customHeight="1" x14ac:dyDescent="0.2">
      <c r="A111" s="472" t="s">
        <v>1519</v>
      </c>
    </row>
    <row r="112" spans="1:1" ht="15.75" customHeight="1" x14ac:dyDescent="0.2">
      <c r="A112" s="472" t="s">
        <v>635</v>
      </c>
    </row>
    <row r="113" spans="1:1" ht="15.75" customHeight="1" x14ac:dyDescent="0.2">
      <c r="A113" s="472" t="s">
        <v>636</v>
      </c>
    </row>
    <row r="114" spans="1:1" ht="15.75" customHeight="1" x14ac:dyDescent="0.2">
      <c r="A114" s="472"/>
    </row>
    <row r="115" spans="1:1" ht="15.75" customHeight="1" x14ac:dyDescent="0.2">
      <c r="A115" s="473" t="s">
        <v>637</v>
      </c>
    </row>
    <row r="116" spans="1:1" ht="15.75" customHeight="1" x14ac:dyDescent="0.2">
      <c r="A116" s="472" t="s">
        <v>638</v>
      </c>
    </row>
    <row r="117" spans="1:1" ht="15.75" customHeight="1" x14ac:dyDescent="0.2">
      <c r="A117" s="472" t="s">
        <v>639</v>
      </c>
    </row>
    <row r="118" spans="1:1" ht="15.75" customHeight="1" x14ac:dyDescent="0.2">
      <c r="A118" s="472" t="s">
        <v>640</v>
      </c>
    </row>
    <row r="119" spans="1:1" ht="15.75" customHeight="1" x14ac:dyDescent="0.2">
      <c r="A119" s="472" t="s">
        <v>641</v>
      </c>
    </row>
    <row r="120" spans="1:1" ht="15.75" customHeight="1" x14ac:dyDescent="0.2">
      <c r="A120" s="472" t="s">
        <v>642</v>
      </c>
    </row>
    <row r="121" spans="1:1" ht="15.75" customHeight="1" x14ac:dyDescent="0.2">
      <c r="A121" s="472" t="s">
        <v>643</v>
      </c>
    </row>
    <row r="122" spans="1:1" ht="15.75" customHeight="1" x14ac:dyDescent="0.2">
      <c r="A122" s="472" t="s">
        <v>1520</v>
      </c>
    </row>
    <row r="123" spans="1:1" ht="15.75" customHeight="1" x14ac:dyDescent="0.2">
      <c r="A123" s="472" t="s">
        <v>644</v>
      </c>
    </row>
  </sheetData>
  <mergeCells count="19">
    <mergeCell ref="A1:H2"/>
    <mergeCell ref="D24:F24"/>
    <mergeCell ref="C11:E11"/>
    <mergeCell ref="C14:E14"/>
    <mergeCell ref="A7:H7"/>
    <mergeCell ref="A10:B10"/>
    <mergeCell ref="C10:E10"/>
    <mergeCell ref="C15:E15"/>
    <mergeCell ref="C16:E16"/>
    <mergeCell ref="C17:E17"/>
    <mergeCell ref="D21:F21"/>
    <mergeCell ref="D22:F22"/>
    <mergeCell ref="D23:F23"/>
    <mergeCell ref="A6:E6"/>
    <mergeCell ref="A72:B72"/>
    <mergeCell ref="C72:E72"/>
    <mergeCell ref="D25:F25"/>
    <mergeCell ref="A28:C28"/>
    <mergeCell ref="A45:C45"/>
  </mergeCells>
  <printOptions horizontalCentered="1"/>
  <pageMargins left="0.78740157480314965" right="0.59055118110236227" top="0.78740157480314965" bottom="0.59055118110236227" header="0.31496062992125984" footer="0.31496062992125984"/>
  <pageSetup paperSize="9" scale="97" fitToHeight="5" orientation="portrait" r:id="rId1"/>
  <rowBreaks count="2" manualBreakCount="2">
    <brk id="42" max="7" man="1"/>
    <brk id="80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60"/>
  <sheetViews>
    <sheetView showGridLines="0" view="pageBreakPreview" topLeftCell="A19" zoomScaleNormal="100" zoomScaleSheetLayoutView="100" workbookViewId="0">
      <selection activeCell="J46" sqref="J46"/>
    </sheetView>
  </sheetViews>
  <sheetFormatPr defaultRowHeight="12.75" x14ac:dyDescent="0.2"/>
  <cols>
    <col min="1" max="1" width="6.7109375" style="4" customWidth="1"/>
    <col min="2" max="2" width="7.28515625" style="4" customWidth="1"/>
    <col min="3" max="3" width="27.7109375" style="4" customWidth="1"/>
    <col min="4" max="4" width="6.28515625" style="4" customWidth="1"/>
    <col min="5" max="5" width="9.7109375" style="39" customWidth="1"/>
    <col min="6" max="8" width="9.7109375" style="4" customWidth="1"/>
    <col min="9" max="10" width="10.7109375" style="4" customWidth="1"/>
    <col min="11" max="11" width="9.140625" style="4"/>
    <col min="12" max="13" width="10.7109375" style="4" customWidth="1"/>
    <col min="14" max="16384" width="9.140625" style="4"/>
  </cols>
  <sheetData>
    <row r="1" spans="1:11" ht="15" customHeight="1" x14ac:dyDescent="0.2">
      <c r="A1" s="1019" t="str">
        <f>Cronograma!A1</f>
        <v>PREFEITURA MUNICIPAL DE NOVA ERA</v>
      </c>
      <c r="B1" s="1020"/>
      <c r="C1" s="1020"/>
      <c r="D1" s="1020"/>
      <c r="E1" s="1020"/>
      <c r="F1" s="1020"/>
      <c r="G1" s="1020"/>
      <c r="H1" s="1020"/>
      <c r="I1" s="1020"/>
      <c r="J1" s="1021"/>
    </row>
    <row r="2" spans="1:11" ht="15" customHeight="1" x14ac:dyDescent="0.2">
      <c r="A2" s="1058"/>
      <c r="B2" s="1059"/>
      <c r="C2" s="1059"/>
      <c r="D2" s="1059"/>
      <c r="E2" s="1059"/>
      <c r="F2" s="1059"/>
      <c r="G2" s="1059"/>
      <c r="H2" s="1059"/>
      <c r="I2" s="1059"/>
      <c r="J2" s="1060"/>
    </row>
    <row r="3" spans="1:11" ht="15" customHeight="1" x14ac:dyDescent="0.2">
      <c r="A3" s="149" t="str">
        <f>Cronograma!A4</f>
        <v>Obra: Ponte sob o rio Piracicaba</v>
      </c>
      <c r="B3" s="249"/>
      <c r="C3" s="250"/>
      <c r="D3" s="250"/>
      <c r="E3" s="250"/>
      <c r="F3" s="251"/>
      <c r="G3" s="252"/>
      <c r="H3" s="514"/>
      <c r="I3" s="515"/>
      <c r="J3" s="516"/>
    </row>
    <row r="4" spans="1:11" ht="15" customHeight="1" x14ac:dyDescent="0.2">
      <c r="A4" s="151" t="str">
        <f>Cronograma!A5</f>
        <v>Rodovia: Ligação entre Rua Quincas Honorato e Rua Rio Piracicaba</v>
      </c>
      <c r="B4" s="254"/>
      <c r="C4" s="255"/>
      <c r="D4" s="255"/>
      <c r="E4" s="255"/>
      <c r="F4" s="256"/>
      <c r="G4" s="257"/>
      <c r="H4" s="257"/>
      <c r="J4" s="517"/>
    </row>
    <row r="5" spans="1:11" ht="15" customHeight="1" x14ac:dyDescent="0.2">
      <c r="A5" s="151" t="str">
        <f>Cronograma!A6</f>
        <v>Trecho: Ponto localizado</v>
      </c>
      <c r="B5" s="254"/>
      <c r="C5" s="255"/>
      <c r="D5" s="255"/>
      <c r="E5" s="255"/>
      <c r="F5" s="256"/>
      <c r="G5" s="257"/>
      <c r="H5" s="257"/>
      <c r="J5" s="517"/>
    </row>
    <row r="6" spans="1:11" ht="15" customHeight="1" x14ac:dyDescent="0.2">
      <c r="A6" s="1017" t="str">
        <f>Cronograma!A7</f>
        <v>Coordenadas: 19°45'54.13"S / 43° 1'45.24"O</v>
      </c>
      <c r="B6" s="1018"/>
      <c r="C6" s="1018"/>
      <c r="D6" s="1018"/>
      <c r="E6" s="1018"/>
      <c r="F6" s="1018"/>
      <c r="G6" s="1018"/>
      <c r="H6" s="518"/>
      <c r="I6" s="518"/>
      <c r="J6" s="262" t="str">
        <f>Cronograma!H7</f>
        <v>D. Base: Jul/2022 (Des)</v>
      </c>
    </row>
    <row r="7" spans="1:11" ht="27" customHeight="1" x14ac:dyDescent="0.2">
      <c r="A7" s="1061" t="s">
        <v>816</v>
      </c>
      <c r="B7" s="1061"/>
      <c r="C7" s="1061"/>
      <c r="D7" s="1061"/>
      <c r="E7" s="1061"/>
      <c r="F7" s="1061"/>
      <c r="G7" s="1061"/>
      <c r="H7" s="1061"/>
      <c r="I7" s="1061"/>
      <c r="J7" s="1061"/>
    </row>
    <row r="8" spans="1:11" ht="27" customHeight="1" x14ac:dyDescent="0.2">
      <c r="A8" s="550" t="s">
        <v>273</v>
      </c>
      <c r="B8" s="550" t="s">
        <v>260</v>
      </c>
      <c r="C8" s="550" t="s">
        <v>683</v>
      </c>
      <c r="D8" s="550" t="s">
        <v>684</v>
      </c>
      <c r="E8" s="551" t="s">
        <v>434</v>
      </c>
      <c r="F8" s="552" t="s">
        <v>803</v>
      </c>
      <c r="G8" s="552" t="s">
        <v>685</v>
      </c>
      <c r="H8" s="552" t="s">
        <v>686</v>
      </c>
      <c r="I8" s="552" t="s">
        <v>687</v>
      </c>
      <c r="J8" s="552" t="s">
        <v>688</v>
      </c>
    </row>
    <row r="9" spans="1:11" ht="18" customHeight="1" x14ac:dyDescent="0.2">
      <c r="A9" s="495">
        <v>1</v>
      </c>
      <c r="B9" s="495"/>
      <c r="C9" s="1064" t="s">
        <v>309</v>
      </c>
      <c r="D9" s="1065"/>
      <c r="E9" s="1066"/>
      <c r="F9" s="555"/>
      <c r="G9" s="492"/>
      <c r="H9" s="501"/>
      <c r="I9" s="501"/>
      <c r="J9" s="502"/>
    </row>
    <row r="10" spans="1:11" ht="18" customHeight="1" x14ac:dyDescent="0.2">
      <c r="A10" s="495" t="s">
        <v>284</v>
      </c>
      <c r="B10" s="495"/>
      <c r="C10" s="556" t="s">
        <v>310</v>
      </c>
      <c r="D10" s="490"/>
      <c r="E10" s="501"/>
      <c r="F10" s="555"/>
      <c r="G10" s="492"/>
      <c r="H10" s="501"/>
      <c r="I10" s="501"/>
      <c r="J10" s="502"/>
    </row>
    <row r="11" spans="1:11" ht="18" customHeight="1" x14ac:dyDescent="0.2">
      <c r="A11" s="495" t="s">
        <v>689</v>
      </c>
      <c r="B11" s="495"/>
      <c r="C11" s="563" t="s">
        <v>804</v>
      </c>
      <c r="D11" s="490"/>
      <c r="E11" s="501"/>
      <c r="F11" s="555"/>
      <c r="G11" s="492"/>
      <c r="H11" s="501"/>
      <c r="I11" s="501"/>
      <c r="J11" s="502"/>
    </row>
    <row r="12" spans="1:11" ht="18" customHeight="1" x14ac:dyDescent="0.2">
      <c r="A12" s="499" t="s">
        <v>805</v>
      </c>
      <c r="B12" s="557" t="s">
        <v>311</v>
      </c>
      <c r="C12" s="500" t="s">
        <v>312</v>
      </c>
      <c r="D12" s="490" t="s">
        <v>287</v>
      </c>
      <c r="E12" s="492">
        <v>9</v>
      </c>
      <c r="F12" s="555">
        <v>1</v>
      </c>
      <c r="G12" s="490" t="s">
        <v>313</v>
      </c>
      <c r="H12" s="501">
        <f>F12*E12</f>
        <v>9</v>
      </c>
      <c r="I12" s="501">
        <f>VLOOKUP(B12,'Mão de obra'!$A$3:$E$34,4,0)</f>
        <v>20145.678500000002</v>
      </c>
      <c r="J12" s="502">
        <f>TRUNC(I12*H12,2)</f>
        <v>181311.1</v>
      </c>
      <c r="K12" s="4">
        <f>J12*1.207</f>
        <v>218842.49770000001</v>
      </c>
    </row>
    <row r="13" spans="1:11" ht="18" customHeight="1" x14ac:dyDescent="0.2">
      <c r="A13" s="499" t="s">
        <v>806</v>
      </c>
      <c r="B13" s="557" t="s">
        <v>314</v>
      </c>
      <c r="C13" s="503" t="s">
        <v>315</v>
      </c>
      <c r="D13" s="490" t="s">
        <v>287</v>
      </c>
      <c r="E13" s="492">
        <v>1</v>
      </c>
      <c r="F13" s="555">
        <v>1</v>
      </c>
      <c r="G13" s="490" t="s">
        <v>313</v>
      </c>
      <c r="H13" s="501">
        <f>F13*E13</f>
        <v>1</v>
      </c>
      <c r="I13" s="501">
        <f>VLOOKUP(B13,'Mão de obra'!$A$3:$E$34,4,0)</f>
        <v>5972.8842999999997</v>
      </c>
      <c r="J13" s="502">
        <f>TRUNC(I13*H13,2)</f>
        <v>5972.88</v>
      </c>
      <c r="K13" s="4">
        <f>J13*1.207</f>
        <v>7209.2661600000001</v>
      </c>
    </row>
    <row r="14" spans="1:11" ht="18" customHeight="1" x14ac:dyDescent="0.2">
      <c r="A14" s="499"/>
      <c r="B14" s="557"/>
      <c r="C14" s="503"/>
      <c r="D14" s="490"/>
      <c r="E14" s="492"/>
      <c r="F14" s="555"/>
      <c r="G14" s="490"/>
      <c r="H14" s="501"/>
      <c r="I14" s="501"/>
      <c r="J14" s="502"/>
    </row>
    <row r="15" spans="1:11" ht="18" customHeight="1" x14ac:dyDescent="0.2">
      <c r="A15" s="495" t="s">
        <v>693</v>
      </c>
      <c r="B15" s="557"/>
      <c r="C15" s="566" t="s">
        <v>807</v>
      </c>
      <c r="D15" s="490"/>
      <c r="E15" s="492"/>
      <c r="F15" s="553" t="s">
        <v>808</v>
      </c>
      <c r="G15" s="553" t="s">
        <v>809</v>
      </c>
      <c r="H15" s="554" t="s">
        <v>810</v>
      </c>
      <c r="I15" s="554" t="s">
        <v>811</v>
      </c>
      <c r="J15" s="502"/>
    </row>
    <row r="16" spans="1:11" ht="24" x14ac:dyDescent="0.2">
      <c r="A16" s="499" t="s">
        <v>812</v>
      </c>
      <c r="B16" s="549" t="s">
        <v>316</v>
      </c>
      <c r="C16" s="503" t="s">
        <v>317</v>
      </c>
      <c r="D16" s="490" t="s">
        <v>287</v>
      </c>
      <c r="E16" s="560">
        <f>E12</f>
        <v>9</v>
      </c>
      <c r="F16" s="567">
        <v>44</v>
      </c>
      <c r="G16" s="568">
        <v>176</v>
      </c>
      <c r="H16" s="501">
        <f>VLOOKUP(B16,Equipamento!$A$8:$E$91,4,0)</f>
        <v>42.394599999999997</v>
      </c>
      <c r="I16" s="501">
        <f>VLOOKUP(B16,Equipamento!$A$8:$E$91,5,0)</f>
        <v>5.6387</v>
      </c>
      <c r="J16" s="502">
        <f>TRUNC(E16*(F16*H16+G16*I16),2)</f>
        <v>25719.96</v>
      </c>
      <c r="K16" s="4">
        <f>J16*1.207</f>
        <v>31043.991720000002</v>
      </c>
    </row>
    <row r="17" spans="1:11" x14ac:dyDescent="0.2">
      <c r="A17" s="499" t="s">
        <v>853</v>
      </c>
      <c r="B17" s="549" t="s">
        <v>285</v>
      </c>
      <c r="C17" s="503" t="s">
        <v>854</v>
      </c>
      <c r="D17" s="490" t="s">
        <v>287</v>
      </c>
      <c r="E17" s="560">
        <f>E16</f>
        <v>9</v>
      </c>
      <c r="F17" s="567">
        <v>25</v>
      </c>
      <c r="G17" s="568">
        <f>220-F17</f>
        <v>195</v>
      </c>
      <c r="H17" s="501">
        <f>Equipamento!D89</f>
        <v>52.151299999999999</v>
      </c>
      <c r="I17" s="501">
        <f>'Custo Equipamentos'!K15</f>
        <v>7.2297000000000011</v>
      </c>
      <c r="J17" s="502">
        <f>TRUNC(E17*(F17*H17+G17*I17),2)</f>
        <v>24422.16</v>
      </c>
      <c r="K17" s="4">
        <f>J17*1.207</f>
        <v>29477.547120000003</v>
      </c>
    </row>
    <row r="18" spans="1:11" ht="24.75" customHeight="1" x14ac:dyDescent="0.2">
      <c r="A18" s="499"/>
      <c r="B18" s="549"/>
      <c r="C18" s="1073" t="s">
        <v>856</v>
      </c>
      <c r="D18" s="1074"/>
      <c r="E18" s="1074"/>
      <c r="F18" s="1074"/>
      <c r="G18" s="1074"/>
      <c r="H18" s="1074"/>
      <c r="I18" s="1075"/>
      <c r="J18" s="502"/>
    </row>
    <row r="19" spans="1:11" ht="12" customHeight="1" x14ac:dyDescent="0.2">
      <c r="A19" s="499"/>
      <c r="B19" s="499"/>
      <c r="C19" s="558"/>
      <c r="D19" s="490"/>
      <c r="E19" s="501"/>
      <c r="F19" s="555"/>
      <c r="G19" s="492"/>
      <c r="H19" s="501"/>
      <c r="I19" s="501"/>
      <c r="J19" s="502"/>
    </row>
    <row r="20" spans="1:11" ht="18" customHeight="1" x14ac:dyDescent="0.2">
      <c r="A20" s="495" t="s">
        <v>288</v>
      </c>
      <c r="B20" s="495"/>
      <c r="C20" s="1067" t="s">
        <v>319</v>
      </c>
      <c r="D20" s="1068"/>
      <c r="E20" s="1069"/>
      <c r="F20" s="555"/>
      <c r="G20" s="492"/>
      <c r="H20" s="501"/>
      <c r="I20" s="501"/>
      <c r="J20" s="502"/>
    </row>
    <row r="21" spans="1:11" ht="18" customHeight="1" x14ac:dyDescent="0.2">
      <c r="A21" s="495" t="s">
        <v>466</v>
      </c>
      <c r="B21" s="495"/>
      <c r="C21" s="563" t="s">
        <v>804</v>
      </c>
      <c r="D21" s="561"/>
      <c r="E21" s="562"/>
      <c r="F21" s="555"/>
      <c r="G21" s="492"/>
      <c r="H21" s="501"/>
      <c r="I21" s="501"/>
      <c r="J21" s="502"/>
    </row>
    <row r="22" spans="1:11" ht="18" customHeight="1" x14ac:dyDescent="0.2">
      <c r="A22" s="499" t="s">
        <v>648</v>
      </c>
      <c r="B22" s="557" t="s">
        <v>320</v>
      </c>
      <c r="C22" s="503" t="s">
        <v>321</v>
      </c>
      <c r="D22" s="490" t="s">
        <v>287</v>
      </c>
      <c r="E22" s="492">
        <v>10</v>
      </c>
      <c r="F22" s="555">
        <v>1</v>
      </c>
      <c r="G22" s="490" t="s">
        <v>313</v>
      </c>
      <c r="H22" s="501">
        <f t="shared" ref="H22:H23" si="0">F22*E22</f>
        <v>10</v>
      </c>
      <c r="I22" s="501">
        <f>VLOOKUP(B22,'Mão de obra'!$A$3:$E$34,4,0)</f>
        <v>3666.1621</v>
      </c>
      <c r="J22" s="502">
        <f t="shared" ref="J22:J23" si="1">TRUNC(I22*H22,2)</f>
        <v>36661.620000000003</v>
      </c>
      <c r="K22" s="4">
        <f>J22*1.207</f>
        <v>44250.575340000003</v>
      </c>
    </row>
    <row r="23" spans="1:11" ht="18" customHeight="1" x14ac:dyDescent="0.2">
      <c r="A23" s="499" t="s">
        <v>649</v>
      </c>
      <c r="B23" s="489" t="s">
        <v>322</v>
      </c>
      <c r="C23" s="503" t="s">
        <v>323</v>
      </c>
      <c r="D23" s="490" t="s">
        <v>287</v>
      </c>
      <c r="E23" s="492">
        <v>5</v>
      </c>
      <c r="F23" s="555">
        <v>1</v>
      </c>
      <c r="G23" s="490" t="s">
        <v>313</v>
      </c>
      <c r="H23" s="501">
        <f t="shared" si="0"/>
        <v>5</v>
      </c>
      <c r="I23" s="501">
        <f>VLOOKUP(B23,'Mão de obra'!$A$3:$E$34,4,0)</f>
        <v>3501.0246999999999</v>
      </c>
      <c r="J23" s="502">
        <f t="shared" si="1"/>
        <v>17505.12</v>
      </c>
      <c r="K23" s="4">
        <f>J23*1.207</f>
        <v>21128.679840000001</v>
      </c>
    </row>
    <row r="24" spans="1:11" ht="18" customHeight="1" x14ac:dyDescent="0.2">
      <c r="A24" s="499"/>
      <c r="B24" s="499"/>
      <c r="C24" s="500"/>
      <c r="D24" s="490"/>
      <c r="E24" s="501"/>
      <c r="F24" s="555"/>
      <c r="G24" s="492"/>
      <c r="H24" s="501"/>
      <c r="I24" s="501"/>
      <c r="J24" s="502"/>
    </row>
    <row r="25" spans="1:11" ht="18" customHeight="1" x14ac:dyDescent="0.2">
      <c r="A25" s="495">
        <v>2</v>
      </c>
      <c r="B25" s="499"/>
      <c r="C25" s="1067" t="s">
        <v>328</v>
      </c>
      <c r="D25" s="1068"/>
      <c r="E25" s="1069"/>
      <c r="F25" s="555"/>
      <c r="G25" s="492"/>
      <c r="H25" s="501"/>
      <c r="I25" s="501"/>
      <c r="J25" s="502"/>
    </row>
    <row r="26" spans="1:11" ht="18" customHeight="1" x14ac:dyDescent="0.2">
      <c r="A26" s="495" t="s">
        <v>297</v>
      </c>
      <c r="B26" s="495"/>
      <c r="C26" s="1070" t="s">
        <v>329</v>
      </c>
      <c r="D26" s="1071"/>
      <c r="E26" s="1072"/>
      <c r="F26" s="555"/>
      <c r="G26" s="492"/>
      <c r="H26" s="501"/>
      <c r="I26" s="501"/>
      <c r="J26" s="502"/>
    </row>
    <row r="27" spans="1:11" ht="18" customHeight="1" x14ac:dyDescent="0.2">
      <c r="A27" s="495" t="s">
        <v>298</v>
      </c>
      <c r="B27" s="495"/>
      <c r="C27" s="563" t="s">
        <v>804</v>
      </c>
      <c r="D27" s="564"/>
      <c r="E27" s="565"/>
      <c r="F27" s="555"/>
      <c r="G27" s="492"/>
      <c r="H27" s="501"/>
      <c r="I27" s="501"/>
      <c r="J27" s="502"/>
    </row>
    <row r="28" spans="1:11" ht="24" x14ac:dyDescent="0.2">
      <c r="A28" s="499" t="s">
        <v>298</v>
      </c>
      <c r="B28" s="557" t="s">
        <v>330</v>
      </c>
      <c r="C28" s="503" t="s">
        <v>331</v>
      </c>
      <c r="D28" s="490" t="s">
        <v>287</v>
      </c>
      <c r="E28" s="492">
        <v>10</v>
      </c>
      <c r="F28" s="555">
        <v>1</v>
      </c>
      <c r="G28" s="490" t="s">
        <v>313</v>
      </c>
      <c r="H28" s="501">
        <f t="shared" ref="H28:H29" si="2">F28*E28</f>
        <v>10</v>
      </c>
      <c r="I28" s="501">
        <f>VLOOKUP(B28,'Mão de obra'!$A$3:$E$34,4,0)</f>
        <v>7461.9394000000002</v>
      </c>
      <c r="J28" s="502">
        <f t="shared" ref="J28:J29" si="3">TRUNC(I28*H28,2)</f>
        <v>74619.39</v>
      </c>
      <c r="K28" s="4">
        <f>TRUNC(J28*1.207,2)</f>
        <v>90065.600000000006</v>
      </c>
    </row>
    <row r="29" spans="1:11" ht="18" customHeight="1" x14ac:dyDescent="0.2">
      <c r="A29" s="499" t="s">
        <v>300</v>
      </c>
      <c r="B29" s="559" t="s">
        <v>333</v>
      </c>
      <c r="C29" s="503" t="s">
        <v>334</v>
      </c>
      <c r="D29" s="490" t="s">
        <v>287</v>
      </c>
      <c r="E29" s="492">
        <v>10</v>
      </c>
      <c r="F29" s="555">
        <v>1</v>
      </c>
      <c r="G29" s="490" t="s">
        <v>313</v>
      </c>
      <c r="H29" s="501">
        <f t="shared" si="2"/>
        <v>10</v>
      </c>
      <c r="I29" s="501">
        <f>VLOOKUP(B29,'Mão de obra'!$A$3:$E$34,4,0)</f>
        <v>3636.1655000000001</v>
      </c>
      <c r="J29" s="502">
        <f t="shared" si="3"/>
        <v>36361.65</v>
      </c>
      <c r="K29" s="4">
        <f t="shared" ref="K29" si="4">TRUNC(J29*1.207,2)</f>
        <v>43888.51</v>
      </c>
    </row>
    <row r="30" spans="1:11" ht="18" customHeight="1" x14ac:dyDescent="0.2">
      <c r="A30" s="499"/>
      <c r="B30" s="559"/>
      <c r="C30" s="503"/>
      <c r="D30" s="490"/>
      <c r="E30" s="492"/>
      <c r="F30" s="555"/>
      <c r="G30" s="490"/>
      <c r="H30" s="501"/>
      <c r="I30" s="501"/>
      <c r="J30" s="502"/>
    </row>
    <row r="31" spans="1:11" ht="18" customHeight="1" x14ac:dyDescent="0.2">
      <c r="A31" s="495" t="s">
        <v>299</v>
      </c>
      <c r="B31" s="559"/>
      <c r="C31" s="566" t="s">
        <v>807</v>
      </c>
      <c r="D31" s="490"/>
      <c r="E31" s="492"/>
      <c r="F31" s="553" t="s">
        <v>808</v>
      </c>
      <c r="G31" s="553" t="s">
        <v>809</v>
      </c>
      <c r="H31" s="554" t="s">
        <v>810</v>
      </c>
      <c r="I31" s="554" t="s">
        <v>811</v>
      </c>
      <c r="J31" s="502"/>
    </row>
    <row r="32" spans="1:11" ht="24" x14ac:dyDescent="0.2">
      <c r="A32" s="499" t="s">
        <v>813</v>
      </c>
      <c r="B32" s="549" t="s">
        <v>316</v>
      </c>
      <c r="C32" s="503" t="s">
        <v>317</v>
      </c>
      <c r="D32" s="490" t="s">
        <v>287</v>
      </c>
      <c r="E32" s="492">
        <f>E29</f>
        <v>10</v>
      </c>
      <c r="F32" s="567">
        <v>44</v>
      </c>
      <c r="G32" s="568">
        <v>176</v>
      </c>
      <c r="H32" s="501">
        <f>VLOOKUP(B32,Equipamento!$A$8:$E$91,4,0)</f>
        <v>42.394599999999997</v>
      </c>
      <c r="I32" s="501">
        <f>VLOOKUP(B32,Equipamento!$A$8:$E$91,5,0)</f>
        <v>5.6387</v>
      </c>
      <c r="J32" s="502">
        <f>TRUNC(E32*(F32*H32+G32*I32),2)</f>
        <v>28577.73</v>
      </c>
      <c r="K32" s="4">
        <f t="shared" ref="K32" si="5">TRUNC(J32*1.207,2)</f>
        <v>34493.32</v>
      </c>
    </row>
    <row r="33" spans="1:12" ht="18" customHeight="1" x14ac:dyDescent="0.2">
      <c r="A33" s="499"/>
      <c r="B33" s="499"/>
      <c r="C33" s="558"/>
      <c r="D33" s="490"/>
      <c r="E33" s="501"/>
      <c r="F33" s="555"/>
      <c r="G33" s="492"/>
      <c r="H33" s="501"/>
      <c r="I33" s="501"/>
      <c r="J33" s="502"/>
    </row>
    <row r="34" spans="1:12" ht="18" customHeight="1" x14ac:dyDescent="0.2">
      <c r="A34" s="495" t="s">
        <v>301</v>
      </c>
      <c r="B34" s="495"/>
      <c r="C34" s="1070" t="s">
        <v>336</v>
      </c>
      <c r="D34" s="1071"/>
      <c r="E34" s="1072"/>
      <c r="F34" s="555"/>
      <c r="G34" s="492"/>
      <c r="H34" s="501"/>
      <c r="I34" s="501"/>
      <c r="J34" s="502"/>
    </row>
    <row r="35" spans="1:12" ht="18" customHeight="1" x14ac:dyDescent="0.2">
      <c r="A35" s="495" t="s">
        <v>302</v>
      </c>
      <c r="B35" s="495"/>
      <c r="C35" s="563" t="s">
        <v>804</v>
      </c>
      <c r="D35" s="564"/>
      <c r="E35" s="565"/>
      <c r="F35" s="555"/>
      <c r="G35" s="492"/>
      <c r="H35" s="501"/>
      <c r="I35" s="501"/>
      <c r="J35" s="502"/>
    </row>
    <row r="36" spans="1:12" ht="18" customHeight="1" x14ac:dyDescent="0.2">
      <c r="A36" s="499" t="s">
        <v>814</v>
      </c>
      <c r="B36" s="557" t="s">
        <v>337</v>
      </c>
      <c r="C36" s="500" t="s">
        <v>338</v>
      </c>
      <c r="D36" s="490" t="s">
        <v>287</v>
      </c>
      <c r="E36" s="492">
        <v>3</v>
      </c>
      <c r="F36" s="569">
        <v>1</v>
      </c>
      <c r="G36" s="490" t="s">
        <v>313</v>
      </c>
      <c r="H36" s="501">
        <f t="shared" ref="H36:H37" si="6">F36*E36</f>
        <v>3</v>
      </c>
      <c r="I36" s="501">
        <f>VLOOKUP(B36,'Mão de obra'!$A$3:$E$34,4,0)</f>
        <v>5341.4178000000002</v>
      </c>
      <c r="J36" s="502">
        <f t="shared" ref="J36:J37" si="7">TRUNC(I36*H36,2)</f>
        <v>16024.25</v>
      </c>
      <c r="K36" s="4">
        <f t="shared" ref="K36:K37" si="8">TRUNC(J36*1.207,2)</f>
        <v>19341.259999999998</v>
      </c>
    </row>
    <row r="37" spans="1:12" ht="18" customHeight="1" x14ac:dyDescent="0.2">
      <c r="A37" s="499" t="s">
        <v>815</v>
      </c>
      <c r="B37" s="557" t="s">
        <v>339</v>
      </c>
      <c r="C37" s="500" t="s">
        <v>340</v>
      </c>
      <c r="D37" s="490" t="s">
        <v>287</v>
      </c>
      <c r="E37" s="492">
        <v>1.5</v>
      </c>
      <c r="F37" s="569">
        <f>F36</f>
        <v>1</v>
      </c>
      <c r="G37" s="490" t="s">
        <v>313</v>
      </c>
      <c r="H37" s="501">
        <f t="shared" si="6"/>
        <v>1.5</v>
      </c>
      <c r="I37" s="501">
        <f>VLOOKUP(B37,'Mão de obra'!$A$3:$E$34,4,0)</f>
        <v>4985.1868999999997</v>
      </c>
      <c r="J37" s="502">
        <f t="shared" si="7"/>
        <v>7477.78</v>
      </c>
      <c r="K37" s="4">
        <f t="shared" si="8"/>
        <v>9025.68</v>
      </c>
    </row>
    <row r="38" spans="1:12" ht="18" customHeight="1" x14ac:dyDescent="0.2">
      <c r="A38" s="499"/>
      <c r="B38" s="557"/>
      <c r="C38" s="500"/>
      <c r="D38" s="490"/>
      <c r="E38" s="492"/>
      <c r="F38" s="555"/>
      <c r="G38" s="490"/>
      <c r="H38" s="501"/>
      <c r="I38" s="501"/>
      <c r="J38" s="502"/>
    </row>
    <row r="39" spans="1:12" ht="18" customHeight="1" x14ac:dyDescent="0.2">
      <c r="A39" s="495" t="s">
        <v>727</v>
      </c>
      <c r="B39" s="557"/>
      <c r="C39" s="566" t="s">
        <v>807</v>
      </c>
      <c r="D39" s="490"/>
      <c r="E39" s="492"/>
      <c r="F39" s="553" t="s">
        <v>808</v>
      </c>
      <c r="G39" s="553" t="s">
        <v>809</v>
      </c>
      <c r="H39" s="554" t="s">
        <v>810</v>
      </c>
      <c r="I39" s="554" t="s">
        <v>811</v>
      </c>
      <c r="J39" s="502"/>
    </row>
    <row r="40" spans="1:12" ht="18" customHeight="1" x14ac:dyDescent="0.2">
      <c r="A40" s="499" t="s">
        <v>819</v>
      </c>
      <c r="B40" s="549" t="s">
        <v>341</v>
      </c>
      <c r="C40" s="503" t="s">
        <v>342</v>
      </c>
      <c r="D40" s="490" t="s">
        <v>287</v>
      </c>
      <c r="E40" s="501">
        <f>E36</f>
        <v>3</v>
      </c>
      <c r="F40" s="567">
        <v>44</v>
      </c>
      <c r="G40" s="568">
        <v>176</v>
      </c>
      <c r="H40" s="501">
        <f>VLOOKUP(B40,Equipamento!$A$8:$E$91,4,0)</f>
        <v>77.343599999999995</v>
      </c>
      <c r="I40" s="501">
        <f>VLOOKUP(B40,Equipamento!$A$8:$E$91,5,0)</f>
        <v>35.8093</v>
      </c>
      <c r="J40" s="502">
        <f>TRUNC(E40*(F40*H40+G40*I40),2)</f>
        <v>29116.66</v>
      </c>
      <c r="K40" s="4">
        <f t="shared" ref="K40" si="9">TRUNC(J40*1.207,2)</f>
        <v>35143.800000000003</v>
      </c>
      <c r="L40" s="164"/>
    </row>
    <row r="41" spans="1:12" ht="18" customHeight="1" x14ac:dyDescent="0.2">
      <c r="A41" s="499"/>
      <c r="B41" s="499"/>
      <c r="C41" s="558"/>
      <c r="D41" s="490"/>
      <c r="E41" s="501"/>
      <c r="F41" s="555"/>
      <c r="G41" s="492"/>
      <c r="H41" s="501"/>
      <c r="I41" s="501"/>
      <c r="J41" s="502"/>
    </row>
    <row r="42" spans="1:12" ht="18" customHeight="1" x14ac:dyDescent="0.2">
      <c r="A42" s="495" t="s">
        <v>303</v>
      </c>
      <c r="B42" s="495"/>
      <c r="C42" s="1070" t="s">
        <v>344</v>
      </c>
      <c r="D42" s="1071"/>
      <c r="E42" s="1072"/>
      <c r="F42" s="555"/>
      <c r="G42" s="492"/>
      <c r="H42" s="501"/>
      <c r="I42" s="501"/>
      <c r="J42" s="502"/>
    </row>
    <row r="43" spans="1:12" ht="18" customHeight="1" x14ac:dyDescent="0.2">
      <c r="A43" s="495" t="s">
        <v>304</v>
      </c>
      <c r="B43" s="495"/>
      <c r="C43" s="563" t="s">
        <v>804</v>
      </c>
      <c r="D43" s="564"/>
      <c r="E43" s="565"/>
      <c r="F43" s="555"/>
      <c r="G43" s="492"/>
      <c r="H43" s="501"/>
      <c r="I43" s="501"/>
      <c r="J43" s="502"/>
    </row>
    <row r="44" spans="1:12" ht="18" customHeight="1" x14ac:dyDescent="0.2">
      <c r="A44" s="499" t="s">
        <v>817</v>
      </c>
      <c r="B44" s="557" t="s">
        <v>345</v>
      </c>
      <c r="C44" s="500" t="s">
        <v>346</v>
      </c>
      <c r="D44" s="490" t="s">
        <v>287</v>
      </c>
      <c r="E44" s="492">
        <v>4</v>
      </c>
      <c r="F44" s="555">
        <v>1</v>
      </c>
      <c r="G44" s="490" t="s">
        <v>313</v>
      </c>
      <c r="H44" s="501">
        <f t="shared" ref="H44" si="10">F44*E44</f>
        <v>4</v>
      </c>
      <c r="I44" s="501">
        <f>VLOOKUP(B44,'Mão de obra'!$A$3:$E$34,4,0)</f>
        <v>5720.5522000000001</v>
      </c>
      <c r="J44" s="502">
        <f>TRUNC(I44*H44,2)</f>
        <v>22882.2</v>
      </c>
      <c r="K44" s="4">
        <f t="shared" ref="K44" si="11">TRUNC(J44*1.207,2)</f>
        <v>27618.81</v>
      </c>
    </row>
    <row r="45" spans="1:12" ht="18" customHeight="1" x14ac:dyDescent="0.2">
      <c r="A45" s="489"/>
      <c r="B45" s="489"/>
      <c r="C45" s="503"/>
      <c r="D45" s="490"/>
      <c r="E45" s="491"/>
      <c r="F45" s="492"/>
      <c r="G45" s="492"/>
      <c r="H45" s="501"/>
      <c r="I45" s="501"/>
      <c r="J45" s="502"/>
    </row>
    <row r="46" spans="1:12" ht="18" customHeight="1" x14ac:dyDescent="0.2">
      <c r="A46" s="493"/>
      <c r="B46" s="494"/>
      <c r="C46" s="1062" t="s">
        <v>1090</v>
      </c>
      <c r="D46" s="1062"/>
      <c r="E46" s="1062"/>
      <c r="F46" s="1062"/>
      <c r="G46" s="1062"/>
      <c r="H46" s="1062"/>
      <c r="I46" s="1063"/>
      <c r="J46" s="504">
        <f>SUM(J9:J45)</f>
        <v>506652.50000000006</v>
      </c>
    </row>
    <row r="47" spans="1:12" ht="18" customHeight="1" x14ac:dyDescent="0.2"/>
    <row r="48" spans="1:12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</sheetData>
  <mergeCells count="11">
    <mergeCell ref="A1:J2"/>
    <mergeCell ref="A7:J7"/>
    <mergeCell ref="C46:I46"/>
    <mergeCell ref="C9:E9"/>
    <mergeCell ref="C20:E20"/>
    <mergeCell ref="C25:E25"/>
    <mergeCell ref="C26:E26"/>
    <mergeCell ref="C34:E34"/>
    <mergeCell ref="C42:E42"/>
    <mergeCell ref="C18:I18"/>
    <mergeCell ref="A6:G6"/>
  </mergeCells>
  <phoneticPr fontId="16" type="noConversion"/>
  <pageMargins left="0.59055118110236227" right="0.39370078740157483" top="0.78740157480314965" bottom="0.59055118110236227" header="0.31496062992125984" footer="0.31496062992125984"/>
  <pageSetup paperSize="9" scale="85" orientation="portrait" r:id="rId1"/>
  <colBreaks count="1" manualBreakCount="1">
    <brk id="10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F43"/>
  <sheetViews>
    <sheetView showGridLines="0" view="pageBreakPreview" zoomScaleNormal="90" zoomScaleSheetLayoutView="100" workbookViewId="0">
      <selection activeCell="D18" sqref="D18"/>
    </sheetView>
  </sheetViews>
  <sheetFormatPr defaultRowHeight="12.75" x14ac:dyDescent="0.2"/>
  <cols>
    <col min="1" max="1" width="12.42578125" style="4" customWidth="1"/>
    <col min="2" max="2" width="48.28515625" style="4" customWidth="1"/>
    <col min="3" max="3" width="6.28515625" style="4" customWidth="1"/>
    <col min="4" max="5" width="11.85546875" style="4" customWidth="1"/>
    <col min="6" max="6" width="10.7109375" style="4" customWidth="1"/>
    <col min="7" max="7" width="9.140625" style="4"/>
    <col min="8" max="8" width="10.7109375" style="4" customWidth="1"/>
    <col min="9" max="11" width="35.85546875" style="4" customWidth="1"/>
    <col min="12" max="16384" width="9.140625" style="4"/>
  </cols>
  <sheetData>
    <row r="1" spans="1:6" ht="15" customHeight="1" x14ac:dyDescent="0.2">
      <c r="A1" s="1019" t="str">
        <f>Cronograma!A1</f>
        <v>PREFEITURA MUNICIPAL DE NOVA ERA</v>
      </c>
      <c r="B1" s="1020"/>
      <c r="C1" s="1020"/>
      <c r="D1" s="1020"/>
      <c r="E1" s="1020"/>
      <c r="F1" s="1021"/>
    </row>
    <row r="2" spans="1:6" ht="15" customHeight="1" x14ac:dyDescent="0.2">
      <c r="A2" s="1058"/>
      <c r="B2" s="1059"/>
      <c r="C2" s="1059"/>
      <c r="D2" s="1059"/>
      <c r="E2" s="1059"/>
      <c r="F2" s="1060"/>
    </row>
    <row r="3" spans="1:6" ht="15" customHeight="1" x14ac:dyDescent="0.2">
      <c r="A3" s="149" t="str">
        <f>Cronograma!A4</f>
        <v>Obra: Ponte sob o rio Piracicaba</v>
      </c>
      <c r="B3" s="250"/>
      <c r="C3" s="250"/>
      <c r="D3" s="250"/>
      <c r="E3" s="515"/>
      <c r="F3" s="516"/>
    </row>
    <row r="4" spans="1:6" ht="15" customHeight="1" x14ac:dyDescent="0.2">
      <c r="A4" s="151" t="str">
        <f>Cronograma!A5</f>
        <v>Rodovia: Ligação entre Rua Quincas Honorato e Rua Rio Piracicaba</v>
      </c>
      <c r="B4" s="255"/>
      <c r="C4" s="255"/>
      <c r="D4" s="255"/>
      <c r="F4" s="517"/>
    </row>
    <row r="5" spans="1:6" ht="15" customHeight="1" x14ac:dyDescent="0.2">
      <c r="A5" s="151" t="str">
        <f>Cronograma!A6</f>
        <v>Trecho: Ponto localizado</v>
      </c>
      <c r="B5" s="255"/>
      <c r="C5" s="255"/>
      <c r="D5" s="255"/>
      <c r="F5" s="517"/>
    </row>
    <row r="6" spans="1:6" ht="15" customHeight="1" x14ac:dyDescent="0.2">
      <c r="A6" s="1017" t="str">
        <f>Cronograma!A7</f>
        <v>Coordenadas: 19°45'54.13"S / 43° 1'45.24"O</v>
      </c>
      <c r="B6" s="1018"/>
      <c r="C6" s="1018"/>
      <c r="D6" s="259"/>
      <c r="E6" s="518"/>
      <c r="F6" s="262" t="str">
        <f>Cronograma!H7</f>
        <v>D. Base: Jul/2022 (Des)</v>
      </c>
    </row>
    <row r="7" spans="1:6" ht="27" customHeight="1" x14ac:dyDescent="0.2">
      <c r="A7" s="1061" t="s">
        <v>861</v>
      </c>
      <c r="B7" s="1061"/>
      <c r="C7" s="1061"/>
      <c r="D7" s="1061"/>
      <c r="E7" s="1061"/>
      <c r="F7" s="1061"/>
    </row>
    <row r="8" spans="1:6" ht="27" customHeight="1" x14ac:dyDescent="0.2">
      <c r="A8" s="550" t="s">
        <v>260</v>
      </c>
      <c r="B8" s="550" t="s">
        <v>683</v>
      </c>
      <c r="C8" s="550" t="s">
        <v>684</v>
      </c>
      <c r="D8" s="550" t="s">
        <v>862</v>
      </c>
      <c r="E8" s="552" t="s">
        <v>863</v>
      </c>
      <c r="F8" s="552" t="s">
        <v>864</v>
      </c>
    </row>
    <row r="9" spans="1:6" ht="18" customHeight="1" x14ac:dyDescent="0.2">
      <c r="A9" s="495"/>
      <c r="B9" s="605" t="s">
        <v>1174</v>
      </c>
      <c r="C9" s="606"/>
      <c r="D9" s="607"/>
      <c r="E9" s="501"/>
      <c r="F9" s="502"/>
    </row>
    <row r="10" spans="1:6" ht="18" hidden="1" customHeight="1" x14ac:dyDescent="0.2">
      <c r="A10" s="495"/>
      <c r="B10" s="556" t="s">
        <v>865</v>
      </c>
      <c r="C10" s="490"/>
      <c r="D10" s="490"/>
      <c r="E10" s="501"/>
      <c r="F10" s="502"/>
    </row>
    <row r="11" spans="1:6" ht="18" hidden="1" customHeight="1" x14ac:dyDescent="0.2">
      <c r="A11" s="499" t="s">
        <v>191</v>
      </c>
      <c r="B11" s="500" t="s">
        <v>192</v>
      </c>
      <c r="C11" s="490" t="s">
        <v>2</v>
      </c>
      <c r="D11" s="568">
        <f>Orçamento!G120</f>
        <v>2901.23</v>
      </c>
      <c r="E11" s="492">
        <v>169000</v>
      </c>
      <c r="F11" s="608">
        <f>TRUNC(D11/E11,4)</f>
        <v>1.7100000000000001E-2</v>
      </c>
    </row>
    <row r="12" spans="1:6" ht="18" hidden="1" customHeight="1" x14ac:dyDescent="0.2">
      <c r="A12" s="499"/>
      <c r="B12" s="503"/>
      <c r="C12" s="490"/>
      <c r="D12" s="490"/>
      <c r="E12" s="501"/>
      <c r="F12" s="502"/>
    </row>
    <row r="13" spans="1:6" ht="18" hidden="1" customHeight="1" x14ac:dyDescent="0.2">
      <c r="A13" s="609"/>
      <c r="B13" s="610" t="s">
        <v>866</v>
      </c>
      <c r="C13" s="610"/>
      <c r="D13" s="611"/>
      <c r="E13" s="612"/>
      <c r="F13" s="613">
        <f>SUM(F11:F12)</f>
        <v>1.7100000000000001E-2</v>
      </c>
    </row>
    <row r="14" spans="1:6" ht="18" hidden="1" customHeight="1" x14ac:dyDescent="0.2">
      <c r="A14" s="499"/>
      <c r="B14" s="503"/>
      <c r="C14" s="490"/>
      <c r="D14" s="490"/>
      <c r="E14" s="501"/>
      <c r="F14" s="502"/>
    </row>
    <row r="15" spans="1:6" ht="18" customHeight="1" x14ac:dyDescent="0.2">
      <c r="A15" s="499"/>
      <c r="B15" s="566" t="s">
        <v>867</v>
      </c>
      <c r="C15" s="490"/>
      <c r="D15" s="490"/>
      <c r="E15" s="501"/>
      <c r="F15" s="502"/>
    </row>
    <row r="16" spans="1:6" ht="18" customHeight="1" x14ac:dyDescent="0.2">
      <c r="A16" s="499"/>
      <c r="B16" s="566" t="s">
        <v>878</v>
      </c>
      <c r="C16" s="490"/>
      <c r="D16" s="490"/>
      <c r="E16" s="501"/>
      <c r="F16" s="502"/>
    </row>
    <row r="17" spans="1:6" ht="24" x14ac:dyDescent="0.2">
      <c r="A17" s="499">
        <v>1107900</v>
      </c>
      <c r="B17" s="503" t="s">
        <v>74</v>
      </c>
      <c r="C17" s="490" t="s">
        <v>2</v>
      </c>
      <c r="D17" s="568">
        <f>Orçamento!G31</f>
        <v>10.61</v>
      </c>
      <c r="E17" s="492">
        <v>1100</v>
      </c>
      <c r="F17" s="608">
        <f>D17/E17</f>
        <v>9.6454545454545456E-3</v>
      </c>
    </row>
    <row r="18" spans="1:6" ht="24" x14ac:dyDescent="0.2">
      <c r="A18" s="499">
        <v>1106057</v>
      </c>
      <c r="B18" s="503" t="s">
        <v>4</v>
      </c>
      <c r="C18" s="490" t="s">
        <v>2</v>
      </c>
      <c r="D18" s="568">
        <f>Orçamento!G30</f>
        <v>654.67999999999995</v>
      </c>
      <c r="E18" s="492">
        <v>1100</v>
      </c>
      <c r="F18" s="608">
        <f>D18/E18</f>
        <v>0.59516363636363634</v>
      </c>
    </row>
    <row r="19" spans="1:6" x14ac:dyDescent="0.2">
      <c r="A19" s="499"/>
      <c r="B19" s="566" t="s">
        <v>882</v>
      </c>
      <c r="C19" s="490"/>
      <c r="D19" s="568"/>
      <c r="E19" s="492"/>
      <c r="F19" s="608"/>
    </row>
    <row r="20" spans="1:6" ht="24" x14ac:dyDescent="0.2">
      <c r="A20" s="499">
        <v>1107900</v>
      </c>
      <c r="B20" s="503" t="s">
        <v>74</v>
      </c>
      <c r="C20" s="490" t="s">
        <v>2</v>
      </c>
      <c r="D20" s="568">
        <f>Orçamento!G50</f>
        <v>171.35</v>
      </c>
      <c r="E20" s="492">
        <v>1100</v>
      </c>
      <c r="F20" s="608">
        <f>D20/E20</f>
        <v>0.15577272727272726</v>
      </c>
    </row>
    <row r="21" spans="1:6" ht="18" customHeight="1" x14ac:dyDescent="0.2">
      <c r="A21" s="499"/>
      <c r="B21" s="566" t="s">
        <v>305</v>
      </c>
      <c r="C21" s="490"/>
      <c r="D21" s="568"/>
      <c r="E21" s="501"/>
      <c r="F21" s="502"/>
    </row>
    <row r="22" spans="1:6" ht="18" customHeight="1" x14ac:dyDescent="0.2">
      <c r="A22" s="499"/>
      <c r="B22" s="566" t="s">
        <v>1042</v>
      </c>
      <c r="C22" s="490"/>
      <c r="D22" s="568"/>
      <c r="E22" s="501"/>
      <c r="F22" s="502"/>
    </row>
    <row r="23" spans="1:6" ht="24" x14ac:dyDescent="0.2">
      <c r="A23" s="499">
        <v>1107904</v>
      </c>
      <c r="B23" s="503" t="s">
        <v>1043</v>
      </c>
      <c r="C23" s="490" t="s">
        <v>2</v>
      </c>
      <c r="D23" s="568">
        <f>Orçamento!G62</f>
        <v>349.9</v>
      </c>
      <c r="E23" s="492">
        <v>1100</v>
      </c>
      <c r="F23" s="608">
        <f>D23/E23</f>
        <v>0.31809090909090909</v>
      </c>
    </row>
    <row r="24" spans="1:6" ht="18" customHeight="1" x14ac:dyDescent="0.2">
      <c r="A24" s="499"/>
      <c r="B24" s="616" t="s">
        <v>958</v>
      </c>
      <c r="C24" s="490"/>
      <c r="D24" s="568"/>
      <c r="E24" s="501"/>
      <c r="F24" s="502"/>
    </row>
    <row r="25" spans="1:6" ht="24" x14ac:dyDescent="0.2">
      <c r="A25" s="499" t="s">
        <v>73</v>
      </c>
      <c r="B25" s="503" t="s">
        <v>74</v>
      </c>
      <c r="C25" s="490" t="s">
        <v>2</v>
      </c>
      <c r="D25" s="568">
        <f>Orçamento!G75</f>
        <v>433.26</v>
      </c>
      <c r="E25" s="492">
        <v>1100</v>
      </c>
      <c r="F25" s="608">
        <f>D25/E25</f>
        <v>0.39387272727272726</v>
      </c>
    </row>
    <row r="26" spans="1:6" ht="18" customHeight="1" x14ac:dyDescent="0.2">
      <c r="A26" s="499"/>
      <c r="B26" s="566" t="s">
        <v>884</v>
      </c>
      <c r="C26" s="490"/>
      <c r="D26" s="568"/>
      <c r="E26" s="501"/>
      <c r="F26" s="502"/>
    </row>
    <row r="27" spans="1:6" ht="24" x14ac:dyDescent="0.2">
      <c r="A27" s="499" t="s">
        <v>73</v>
      </c>
      <c r="B27" s="503" t="s">
        <v>74</v>
      </c>
      <c r="C27" s="490" t="s">
        <v>2</v>
      </c>
      <c r="D27" s="568">
        <f>Orçamento!G86</f>
        <v>89.06</v>
      </c>
      <c r="E27" s="492">
        <v>1100</v>
      </c>
      <c r="F27" s="608">
        <f>D27/E27</f>
        <v>8.0963636363636363E-2</v>
      </c>
    </row>
    <row r="28" spans="1:6" ht="18" customHeight="1" x14ac:dyDescent="0.2">
      <c r="A28" s="499"/>
      <c r="B28" s="503"/>
      <c r="C28" s="490"/>
      <c r="D28" s="490"/>
      <c r="E28" s="501"/>
      <c r="F28" s="502"/>
    </row>
    <row r="29" spans="1:6" ht="18" customHeight="1" x14ac:dyDescent="0.2">
      <c r="A29" s="609"/>
      <c r="B29" s="610" t="s">
        <v>868</v>
      </c>
      <c r="C29" s="610"/>
      <c r="D29" s="611"/>
      <c r="E29" s="612"/>
      <c r="F29" s="613">
        <f>SUM(F15:F28)</f>
        <v>1.5535090909090907</v>
      </c>
    </row>
    <row r="30" spans="1:6" ht="18" customHeight="1" x14ac:dyDescent="0.2"/>
    <row r="31" spans="1:6" ht="18" customHeight="1" x14ac:dyDescent="0.2"/>
    <row r="32" spans="1: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</sheetData>
  <mergeCells count="3">
    <mergeCell ref="A1:F2"/>
    <mergeCell ref="A7:F7"/>
    <mergeCell ref="A6:C6"/>
  </mergeCells>
  <pageMargins left="0.59055118110236227" right="0.39370078740157483" top="0.78740157480314965" bottom="0.59055118110236227" header="0.31496062992125984" footer="0.31496062992125984"/>
  <pageSetup paperSize="9" fitToHeight="0" orientation="landscape" r:id="rId1"/>
  <colBreaks count="1" manualBreakCount="1">
    <brk id="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K40"/>
  <sheetViews>
    <sheetView showGridLines="0" view="pageBreakPreview" zoomScaleNormal="100" zoomScaleSheetLayoutView="100" workbookViewId="0">
      <selection activeCell="N31" sqref="N31"/>
    </sheetView>
  </sheetViews>
  <sheetFormatPr defaultRowHeight="12.75" x14ac:dyDescent="0.2"/>
  <cols>
    <col min="1" max="1" width="6.7109375" style="4" customWidth="1"/>
    <col min="2" max="2" width="7.28515625" style="4" customWidth="1"/>
    <col min="3" max="3" width="27.7109375" style="4" customWidth="1"/>
    <col min="4" max="4" width="6.28515625" style="4" customWidth="1"/>
    <col min="5" max="5" width="9.7109375" style="39" customWidth="1"/>
    <col min="6" max="8" width="9.7109375" style="4" customWidth="1"/>
    <col min="9" max="10" width="10.7109375" style="4" customWidth="1"/>
    <col min="11" max="11" width="9.140625" style="4"/>
    <col min="12" max="13" width="10.7109375" style="4" customWidth="1"/>
    <col min="14" max="16384" width="9.140625" style="4"/>
  </cols>
  <sheetData>
    <row r="1" spans="1:11" ht="15" customHeight="1" x14ac:dyDescent="0.2">
      <c r="A1" s="1019" t="str">
        <f>Cronograma!A1</f>
        <v>PREFEITURA MUNICIPAL DE NOVA ERA</v>
      </c>
      <c r="B1" s="1020"/>
      <c r="C1" s="1020"/>
      <c r="D1" s="1020"/>
      <c r="E1" s="1020"/>
      <c r="F1" s="1020"/>
      <c r="G1" s="1020"/>
      <c r="H1" s="1020"/>
      <c r="I1" s="1020"/>
      <c r="J1" s="1021"/>
    </row>
    <row r="2" spans="1:11" ht="15" customHeight="1" x14ac:dyDescent="0.2">
      <c r="A2" s="1058"/>
      <c r="B2" s="1059"/>
      <c r="C2" s="1059"/>
      <c r="D2" s="1059"/>
      <c r="E2" s="1059"/>
      <c r="F2" s="1059"/>
      <c r="G2" s="1059"/>
      <c r="H2" s="1059"/>
      <c r="I2" s="1059"/>
      <c r="J2" s="1060"/>
    </row>
    <row r="3" spans="1:11" ht="15" customHeight="1" x14ac:dyDescent="0.2">
      <c r="A3" s="149" t="str">
        <f>Cronograma!A4</f>
        <v>Obra: Ponte sob o rio Piracicaba</v>
      </c>
      <c r="B3" s="249"/>
      <c r="C3" s="250"/>
      <c r="D3" s="250"/>
      <c r="E3" s="250"/>
      <c r="F3" s="251"/>
      <c r="G3" s="252"/>
      <c r="H3" s="514"/>
      <c r="I3" s="515"/>
      <c r="J3" s="516"/>
    </row>
    <row r="4" spans="1:11" ht="15" customHeight="1" x14ac:dyDescent="0.2">
      <c r="A4" s="151" t="str">
        <f>Cronograma!A5</f>
        <v>Rodovia: Ligação entre Rua Quincas Honorato e Rua Rio Piracicaba</v>
      </c>
      <c r="B4" s="254"/>
      <c r="C4" s="255"/>
      <c r="D4" s="255"/>
      <c r="E4" s="255"/>
      <c r="F4" s="256"/>
      <c r="G4" s="257"/>
      <c r="H4" s="257"/>
      <c r="J4" s="517"/>
    </row>
    <row r="5" spans="1:11" ht="15" customHeight="1" x14ac:dyDescent="0.2">
      <c r="A5" s="151" t="str">
        <f>Cronograma!A6</f>
        <v>Trecho: Ponto localizado</v>
      </c>
      <c r="B5" s="254"/>
      <c r="C5" s="255"/>
      <c r="D5" s="255"/>
      <c r="E5" s="255"/>
      <c r="F5" s="256"/>
      <c r="G5" s="257"/>
      <c r="H5" s="257"/>
      <c r="J5" s="517"/>
    </row>
    <row r="6" spans="1:11" ht="15" customHeight="1" x14ac:dyDescent="0.2">
      <c r="A6" s="1017" t="str">
        <f>Cronograma!A7</f>
        <v>Coordenadas: 19°45'54.13"S / 43° 1'45.24"O</v>
      </c>
      <c r="B6" s="1018"/>
      <c r="C6" s="1018"/>
      <c r="D6" s="1018"/>
      <c r="E6" s="1018"/>
      <c r="F6" s="1018"/>
      <c r="G6" s="1018"/>
      <c r="H6" s="518"/>
      <c r="I6" s="518"/>
      <c r="J6" s="262" t="str">
        <f>Cronograma!H7</f>
        <v>D. Base: Jul/2022 (Des)</v>
      </c>
    </row>
    <row r="7" spans="1:11" ht="27" customHeight="1" x14ac:dyDescent="0.2">
      <c r="A7" s="1061" t="s">
        <v>1228</v>
      </c>
      <c r="B7" s="1061"/>
      <c r="C7" s="1061"/>
      <c r="D7" s="1061"/>
      <c r="E7" s="1061"/>
      <c r="F7" s="1061"/>
      <c r="G7" s="1061"/>
      <c r="H7" s="1061"/>
      <c r="I7" s="1061"/>
      <c r="J7" s="1061"/>
    </row>
    <row r="8" spans="1:11" ht="27" customHeight="1" x14ac:dyDescent="0.2">
      <c r="A8" s="483" t="s">
        <v>273</v>
      </c>
      <c r="B8" s="483" t="s">
        <v>260</v>
      </c>
      <c r="C8" s="483" t="s">
        <v>683</v>
      </c>
      <c r="D8" s="483" t="s">
        <v>684</v>
      </c>
      <c r="E8" s="484" t="s">
        <v>434</v>
      </c>
      <c r="F8" s="485" t="s">
        <v>690</v>
      </c>
      <c r="G8" s="485" t="s">
        <v>685</v>
      </c>
      <c r="H8" s="485" t="s">
        <v>686</v>
      </c>
      <c r="I8" s="485" t="s">
        <v>687</v>
      </c>
      <c r="J8" s="485" t="s">
        <v>688</v>
      </c>
    </row>
    <row r="9" spans="1:11" ht="18" customHeight="1" x14ac:dyDescent="0.2">
      <c r="A9" s="495">
        <v>1</v>
      </c>
      <c r="B9" s="486"/>
      <c r="C9" s="488" t="s">
        <v>691</v>
      </c>
      <c r="D9" s="488"/>
      <c r="E9" s="488"/>
      <c r="F9" s="488"/>
      <c r="G9" s="488"/>
      <c r="H9" s="496"/>
      <c r="I9" s="496"/>
      <c r="J9" s="497"/>
    </row>
    <row r="10" spans="1:11" ht="18" customHeight="1" x14ac:dyDescent="0.2">
      <c r="A10" s="495" t="s">
        <v>284</v>
      </c>
      <c r="B10" s="486"/>
      <c r="C10" s="488" t="str">
        <f>"Mão de Obra (Área coberta de referência: 1.919,27 m² - Área coberta de projeto: "&amp;E24&amp;" m²)"</f>
        <v>Mão de Obra (Área coberta de referência: 1.919,27 m² - Área coberta de projeto: 180,26 m²)</v>
      </c>
      <c r="D10" s="488"/>
      <c r="E10" s="498"/>
      <c r="F10" s="488"/>
      <c r="G10" s="488"/>
      <c r="H10" s="496"/>
      <c r="I10" s="496"/>
      <c r="J10" s="497"/>
    </row>
    <row r="11" spans="1:11" ht="18" customHeight="1" x14ac:dyDescent="0.2">
      <c r="A11" s="499" t="s">
        <v>689</v>
      </c>
      <c r="B11" s="499" t="s">
        <v>692</v>
      </c>
      <c r="C11" s="500" t="s">
        <v>682</v>
      </c>
      <c r="D11" s="490" t="s">
        <v>313</v>
      </c>
      <c r="E11" s="501">
        <f>44/220</f>
        <v>0.2</v>
      </c>
      <c r="F11" s="492">
        <f>ROUND((E24)/1919.27,2)</f>
        <v>0.09</v>
      </c>
      <c r="G11" s="492" t="s">
        <v>313</v>
      </c>
      <c r="H11" s="501">
        <f>E11*F11</f>
        <v>1.7999999999999999E-2</v>
      </c>
      <c r="I11" s="501">
        <f>VLOOKUP(B11,'Mão de obra'!$A$3:$E$34,4,0)</f>
        <v>4345.0147999999999</v>
      </c>
      <c r="J11" s="502">
        <f>ROUND(H11*I11,2)</f>
        <v>78.209999999999994</v>
      </c>
    </row>
    <row r="12" spans="1:11" ht="18" customHeight="1" x14ac:dyDescent="0.2">
      <c r="A12" s="499" t="s">
        <v>693</v>
      </c>
      <c r="B12" s="499" t="s">
        <v>694</v>
      </c>
      <c r="C12" s="500" t="s">
        <v>32</v>
      </c>
      <c r="D12" s="490" t="s">
        <v>313</v>
      </c>
      <c r="E12" s="501">
        <f>44/220</f>
        <v>0.2</v>
      </c>
      <c r="F12" s="492">
        <f>F11</f>
        <v>0.09</v>
      </c>
      <c r="G12" s="492" t="s">
        <v>313</v>
      </c>
      <c r="H12" s="501">
        <f>E12*F12</f>
        <v>1.7999999999999999E-2</v>
      </c>
      <c r="I12" s="501">
        <f>VLOOKUP(B12,'Mão de obra'!$A$3:$E$34,4,0)</f>
        <v>3799.5236</v>
      </c>
      <c r="J12" s="502">
        <f>ROUND(H12*I12,2)</f>
        <v>68.39</v>
      </c>
    </row>
    <row r="13" spans="1:11" ht="18" customHeight="1" x14ac:dyDescent="0.2">
      <c r="A13" s="499" t="s">
        <v>695</v>
      </c>
      <c r="B13" s="499" t="s">
        <v>696</v>
      </c>
      <c r="C13" s="500" t="s">
        <v>697</v>
      </c>
      <c r="D13" s="490" t="s">
        <v>313</v>
      </c>
      <c r="E13" s="501">
        <f>44/220</f>
        <v>0.2</v>
      </c>
      <c r="F13" s="492">
        <f>F11</f>
        <v>0.09</v>
      </c>
      <c r="G13" s="492" t="s">
        <v>313</v>
      </c>
      <c r="H13" s="501">
        <f>E13*F13</f>
        <v>1.7999999999999999E-2</v>
      </c>
      <c r="I13" s="501">
        <f>VLOOKUP(B13,'Mão de obra'!$A$3:$E$34,4,0)</f>
        <v>3097.444</v>
      </c>
      <c r="J13" s="502">
        <f>ROUND(H13*I13,2)</f>
        <v>55.75</v>
      </c>
    </row>
    <row r="14" spans="1:11" ht="18" customHeight="1" x14ac:dyDescent="0.2">
      <c r="A14" s="499"/>
      <c r="B14" s="499"/>
      <c r="C14" s="500"/>
      <c r="D14" s="490"/>
      <c r="E14" s="501"/>
      <c r="F14" s="492"/>
      <c r="G14" s="492"/>
      <c r="H14" s="501"/>
      <c r="I14" s="501"/>
      <c r="J14" s="502"/>
    </row>
    <row r="15" spans="1:11" ht="18" customHeight="1" x14ac:dyDescent="0.2">
      <c r="A15" s="495" t="s">
        <v>288</v>
      </c>
      <c r="B15" s="499"/>
      <c r="C15" s="488" t="str">
        <f>"Veículos e Equipamentos (Área descoberta de ref.: 3.838,60 m² - Área descoberta de projeto: "&amp;E26&amp;" m²)"</f>
        <v>Veículos e Equipamentos (Área descoberta de ref.: 3.838,60 m² - Área descoberta de projeto: 334,77 m²)</v>
      </c>
      <c r="D15" s="490"/>
      <c r="E15" s="501"/>
      <c r="F15" s="492"/>
      <c r="G15" s="492"/>
      <c r="H15" s="501"/>
      <c r="I15" s="501"/>
      <c r="J15" s="502"/>
      <c r="K15" s="4" t="s">
        <v>283</v>
      </c>
    </row>
    <row r="16" spans="1:11" ht="36" x14ac:dyDescent="0.2">
      <c r="A16" s="499" t="s">
        <v>466</v>
      </c>
      <c r="B16" s="499" t="s">
        <v>221</v>
      </c>
      <c r="C16" s="503" t="s">
        <v>222</v>
      </c>
      <c r="D16" s="490" t="s">
        <v>698</v>
      </c>
      <c r="E16" s="501">
        <v>11</v>
      </c>
      <c r="F16" s="492">
        <f>ROUND(E26/3838.6,2)</f>
        <v>0.09</v>
      </c>
      <c r="G16" s="490" t="s">
        <v>698</v>
      </c>
      <c r="H16" s="501">
        <f>E16*F16</f>
        <v>0.99</v>
      </c>
      <c r="I16" s="501">
        <f>VLOOKUP(B16,Equipamento!$A$8:$E$91,4,0)</f>
        <v>329.2901</v>
      </c>
      <c r="J16" s="502">
        <f>ROUND(H16*I16,2)</f>
        <v>326</v>
      </c>
    </row>
    <row r="17" spans="1:10" ht="24" x14ac:dyDescent="0.2">
      <c r="A17" s="499" t="s">
        <v>467</v>
      </c>
      <c r="B17" s="499" t="s">
        <v>699</v>
      </c>
      <c r="C17" s="503" t="s">
        <v>700</v>
      </c>
      <c r="D17" s="490" t="s">
        <v>698</v>
      </c>
      <c r="E17" s="501">
        <v>0</v>
      </c>
      <c r="F17" s="492">
        <f>F16</f>
        <v>0.09</v>
      </c>
      <c r="G17" s="490" t="s">
        <v>698</v>
      </c>
      <c r="H17" s="501">
        <f>E17*F17</f>
        <v>0</v>
      </c>
      <c r="I17" s="501">
        <f>VLOOKUP(B17,Equipamento!$A$8:$E$91,4,0)</f>
        <v>286.83699999999999</v>
      </c>
      <c r="J17" s="502">
        <f>ROUND(H17*I17,2)</f>
        <v>0</v>
      </c>
    </row>
    <row r="18" spans="1:10" ht="18" customHeight="1" x14ac:dyDescent="0.2">
      <c r="A18" s="499" t="s">
        <v>468</v>
      </c>
      <c r="B18" s="499" t="s">
        <v>197</v>
      </c>
      <c r="C18" s="500" t="s">
        <v>198</v>
      </c>
      <c r="D18" s="490" t="s">
        <v>698</v>
      </c>
      <c r="E18" s="501">
        <v>0</v>
      </c>
      <c r="F18" s="492">
        <f>F16</f>
        <v>0.09</v>
      </c>
      <c r="G18" s="490" t="s">
        <v>698</v>
      </c>
      <c r="H18" s="501">
        <f>E18*F18</f>
        <v>0</v>
      </c>
      <c r="I18" s="501">
        <f>VLOOKUP(B18,Equipamento!$A$8:$E$91,4,0)</f>
        <v>249.71969999999999</v>
      </c>
      <c r="J18" s="502">
        <f>ROUND(H18*I18,2)</f>
        <v>0</v>
      </c>
    </row>
    <row r="19" spans="1:10" ht="18" customHeight="1" x14ac:dyDescent="0.2">
      <c r="A19" s="489"/>
      <c r="B19" s="489"/>
      <c r="C19" s="503"/>
      <c r="D19" s="490"/>
      <c r="E19" s="491"/>
      <c r="F19" s="492"/>
      <c r="G19" s="492"/>
      <c r="H19" s="501"/>
      <c r="I19" s="501"/>
      <c r="J19" s="502"/>
    </row>
    <row r="20" spans="1:10" ht="18" customHeight="1" x14ac:dyDescent="0.2">
      <c r="A20" s="493"/>
      <c r="B20" s="494"/>
      <c r="C20" s="1062" t="s">
        <v>701</v>
      </c>
      <c r="D20" s="1062"/>
      <c r="E20" s="1062"/>
      <c r="F20" s="1062"/>
      <c r="G20" s="1062"/>
      <c r="H20" s="1062"/>
      <c r="I20" s="1063"/>
      <c r="J20" s="504">
        <f>SUM(J9:J19)</f>
        <v>528.35</v>
      </c>
    </row>
    <row r="21" spans="1:10" ht="18" customHeight="1" x14ac:dyDescent="0.2"/>
    <row r="22" spans="1:10" ht="18" customHeight="1" x14ac:dyDescent="0.2">
      <c r="C22" s="505" t="s">
        <v>702</v>
      </c>
      <c r="D22" s="506"/>
      <c r="E22" s="507">
        <f>'Canteiro Qtd'!F62</f>
        <v>180.26</v>
      </c>
    </row>
    <row r="23" spans="1:10" ht="18" customHeight="1" x14ac:dyDescent="0.2">
      <c r="C23" s="356" t="s">
        <v>703</v>
      </c>
      <c r="D23" s="508"/>
      <c r="E23" s="509">
        <v>0</v>
      </c>
    </row>
    <row r="24" spans="1:10" ht="18" customHeight="1" x14ac:dyDescent="0.2">
      <c r="C24" s="487" t="s">
        <v>704</v>
      </c>
      <c r="D24" s="510"/>
      <c r="E24" s="511">
        <f>E22+E23</f>
        <v>180.26</v>
      </c>
    </row>
    <row r="25" spans="1:10" ht="18" customHeight="1" x14ac:dyDescent="0.2">
      <c r="C25" s="356" t="s">
        <v>705</v>
      </c>
      <c r="D25" s="508"/>
      <c r="E25" s="509">
        <f>'Canteiro Qtd'!F63</f>
        <v>515.03</v>
      </c>
    </row>
    <row r="26" spans="1:10" ht="18" customHeight="1" x14ac:dyDescent="0.2">
      <c r="C26" s="413" t="s">
        <v>706</v>
      </c>
      <c r="D26" s="512"/>
      <c r="E26" s="513">
        <f>E25-E24</f>
        <v>334.77</v>
      </c>
    </row>
    <row r="27" spans="1:10" ht="18" customHeight="1" x14ac:dyDescent="0.2"/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</sheetData>
  <mergeCells count="4">
    <mergeCell ref="A1:J2"/>
    <mergeCell ref="A7:J7"/>
    <mergeCell ref="C20:I20"/>
    <mergeCell ref="A6:G6"/>
  </mergeCells>
  <pageMargins left="0.59055118110236227" right="0.39370078740157483" top="0.78740157480314965" bottom="0.59055118110236227" header="0.31496062992125984" footer="0.31496062992125984"/>
  <pageSetup paperSize="9" fitToHeight="0" orientation="landscape" r:id="rId1"/>
  <colBreaks count="1" manualBreakCount="1">
    <brk id="10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95"/>
  <sheetViews>
    <sheetView showGridLines="0" view="pageBreakPreview" zoomScale="115" zoomScaleNormal="100" zoomScaleSheetLayoutView="115" workbookViewId="0">
      <selection activeCell="G22" sqref="G22"/>
    </sheetView>
  </sheetViews>
  <sheetFormatPr defaultColWidth="9.140625" defaultRowHeight="9.75" customHeight="1" x14ac:dyDescent="0.2"/>
  <cols>
    <col min="1" max="1" width="5.7109375" style="192" customWidth="1"/>
    <col min="2" max="2" width="7.7109375" style="192" customWidth="1"/>
    <col min="3" max="3" width="48.42578125" style="238" customWidth="1"/>
    <col min="4" max="6" width="7.7109375" style="239" customWidth="1"/>
    <col min="7" max="8" width="7.7109375" style="235" customWidth="1"/>
    <col min="9" max="10" width="9.7109375" style="192" customWidth="1"/>
    <col min="11" max="11" width="7.7109375" style="192" customWidth="1"/>
    <col min="12" max="13" width="9.7109375" style="192" customWidth="1"/>
    <col min="14" max="14" width="9.140625" style="192" customWidth="1"/>
    <col min="15" max="15" width="17.7109375" style="192" customWidth="1"/>
    <col min="16" max="16384" width="9.140625" style="192"/>
  </cols>
  <sheetData>
    <row r="1" spans="1:13" s="172" customFormat="1" ht="17.25" customHeight="1" x14ac:dyDescent="0.2">
      <c r="A1" s="601" t="str">
        <f>Cronograma!A4</f>
        <v>Obra: Ponte sob o rio Piracicaba</v>
      </c>
      <c r="B1" s="166"/>
      <c r="C1" s="167"/>
      <c r="D1" s="168"/>
      <c r="E1" s="168"/>
      <c r="F1" s="168"/>
      <c r="G1" s="168"/>
      <c r="H1" s="168"/>
      <c r="I1" s="168"/>
      <c r="J1" s="169"/>
      <c r="K1" s="169"/>
      <c r="L1" s="170"/>
      <c r="M1" s="171" t="s">
        <v>1384</v>
      </c>
    </row>
    <row r="2" spans="1:13" s="172" customFormat="1" ht="17.25" customHeight="1" x14ac:dyDescent="0.2">
      <c r="A2" s="602" t="str">
        <f>Cronograma!A5</f>
        <v>Rodovia: Ligação entre Rua Quincas Honorato e Rua Rio Piracicaba</v>
      </c>
      <c r="B2" s="173"/>
      <c r="C2" s="174"/>
      <c r="D2" s="175"/>
      <c r="E2" s="175"/>
      <c r="F2" s="175"/>
      <c r="G2" s="176"/>
      <c r="H2" s="176"/>
      <c r="I2" s="177"/>
      <c r="J2" s="178"/>
      <c r="K2" s="178"/>
      <c r="L2" s="179"/>
      <c r="M2" s="180" t="s">
        <v>1385</v>
      </c>
    </row>
    <row r="3" spans="1:13" s="182" customFormat="1" ht="17.25" customHeight="1" x14ac:dyDescent="0.2">
      <c r="A3" s="602" t="str">
        <f>Cronograma!A6</f>
        <v>Trecho: Ponto localizado</v>
      </c>
      <c r="B3" s="173"/>
      <c r="C3" s="174"/>
      <c r="D3" s="175"/>
      <c r="E3" s="175"/>
      <c r="F3" s="175"/>
      <c r="G3" s="175"/>
      <c r="H3" s="175"/>
      <c r="I3" s="175"/>
      <c r="J3" s="178"/>
      <c r="K3" s="178"/>
      <c r="L3" s="181"/>
      <c r="M3" s="180"/>
    </row>
    <row r="4" spans="1:13" s="182" customFormat="1" ht="12.75" x14ac:dyDescent="0.2">
      <c r="A4" s="1076" t="str">
        <f>Cronograma!A7</f>
        <v>Coordenadas: 19°45'54.13"S / 43° 1'45.24"O</v>
      </c>
      <c r="B4" s="1077"/>
      <c r="C4" s="1077"/>
      <c r="D4" s="175"/>
      <c r="E4" s="175"/>
      <c r="F4" s="175"/>
      <c r="G4" s="176"/>
      <c r="H4" s="176"/>
      <c r="I4" s="177"/>
      <c r="J4" s="178"/>
      <c r="K4" s="178"/>
      <c r="L4" s="181"/>
      <c r="M4" s="180" t="s">
        <v>425</v>
      </c>
    </row>
    <row r="5" spans="1:13" s="182" customFormat="1" ht="17.25" customHeight="1" x14ac:dyDescent="0.2">
      <c r="A5" s="183" t="str">
        <f>"Extensão: "&amp;Resumo!B23&amp;" - Largura: "&amp;Resumo!E23</f>
        <v>Extensão: 125,4 - Largura: 14</v>
      </c>
      <c r="B5" s="184"/>
      <c r="C5" s="185"/>
      <c r="D5" s="186"/>
      <c r="E5" s="186"/>
      <c r="F5" s="186"/>
      <c r="G5" s="187"/>
      <c r="H5" s="187"/>
      <c r="I5" s="187"/>
      <c r="J5" s="188"/>
      <c r="K5" s="188"/>
      <c r="L5" s="189"/>
      <c r="M5" s="190" t="s">
        <v>1386</v>
      </c>
    </row>
    <row r="6" spans="1:13" ht="17.25" customHeight="1" x14ac:dyDescent="0.2">
      <c r="A6" s="1080" t="s">
        <v>426</v>
      </c>
      <c r="B6" s="1082" t="s">
        <v>427</v>
      </c>
      <c r="C6" s="1083"/>
      <c r="D6" s="1084" t="s">
        <v>428</v>
      </c>
      <c r="E6" s="1085"/>
      <c r="F6" s="1086"/>
      <c r="G6" s="1087" t="s">
        <v>429</v>
      </c>
      <c r="H6" s="1089" t="s">
        <v>430</v>
      </c>
      <c r="I6" s="1078" t="s">
        <v>10</v>
      </c>
      <c r="J6" s="1079"/>
      <c r="K6" s="191" t="s">
        <v>431</v>
      </c>
      <c r="L6" s="1078" t="s">
        <v>8</v>
      </c>
      <c r="M6" s="1079"/>
    </row>
    <row r="7" spans="1:13" ht="17.25" customHeight="1" x14ac:dyDescent="0.2">
      <c r="A7" s="1081"/>
      <c r="B7" s="193" t="s">
        <v>432</v>
      </c>
      <c r="C7" s="194" t="s">
        <v>433</v>
      </c>
      <c r="D7" s="195" t="s">
        <v>434</v>
      </c>
      <c r="E7" s="196" t="s">
        <v>435</v>
      </c>
      <c r="F7" s="195" t="s">
        <v>434</v>
      </c>
      <c r="G7" s="1088"/>
      <c r="H7" s="1090"/>
      <c r="I7" s="197" t="s">
        <v>436</v>
      </c>
      <c r="J7" s="197" t="s">
        <v>437</v>
      </c>
      <c r="K7" s="198" t="s">
        <v>438</v>
      </c>
      <c r="L7" s="197" t="s">
        <v>436</v>
      </c>
      <c r="M7" s="197" t="s">
        <v>437</v>
      </c>
    </row>
    <row r="8" spans="1:13" ht="17.25" customHeight="1" x14ac:dyDescent="0.2">
      <c r="A8" s="199" t="s">
        <v>288</v>
      </c>
      <c r="B8" s="199"/>
      <c r="C8" s="200" t="s">
        <v>439</v>
      </c>
      <c r="D8" s="201"/>
      <c r="E8" s="202"/>
      <c r="F8" s="202"/>
      <c r="G8" s="202"/>
      <c r="H8" s="203"/>
      <c r="I8" s="204"/>
      <c r="J8" s="204"/>
      <c r="K8" s="205"/>
      <c r="L8" s="206"/>
      <c r="M8" s="207"/>
    </row>
    <row r="9" spans="1:13" ht="17.25" customHeight="1" x14ac:dyDescent="0.2">
      <c r="A9" s="222" t="s">
        <v>466</v>
      </c>
      <c r="B9" s="209"/>
      <c r="C9" s="200" t="s">
        <v>440</v>
      </c>
      <c r="D9" s="201"/>
      <c r="E9" s="202"/>
      <c r="F9" s="202"/>
      <c r="G9" s="202"/>
      <c r="H9" s="210"/>
      <c r="I9" s="211"/>
      <c r="J9" s="211"/>
      <c r="K9" s="212"/>
      <c r="L9" s="213"/>
      <c r="M9" s="214"/>
    </row>
    <row r="10" spans="1:13" ht="17.25" customHeight="1" x14ac:dyDescent="0.2">
      <c r="A10" s="208" t="s">
        <v>648</v>
      </c>
      <c r="B10" s="215"/>
      <c r="C10" s="216" t="s">
        <v>830</v>
      </c>
      <c r="D10" s="217">
        <v>1</v>
      </c>
      <c r="E10" s="217">
        <v>1</v>
      </c>
      <c r="F10" s="217">
        <f>E10*D10</f>
        <v>1</v>
      </c>
      <c r="G10" s="217">
        <v>9</v>
      </c>
      <c r="H10" s="217">
        <v>4</v>
      </c>
      <c r="I10" s="218">
        <f>F10*G10*H10</f>
        <v>36</v>
      </c>
      <c r="J10" s="218">
        <f>F10*G10*H10</f>
        <v>36</v>
      </c>
      <c r="K10" s="482">
        <f>L28</f>
        <v>35.86</v>
      </c>
      <c r="L10" s="219">
        <f>I10*K10</f>
        <v>1290.96</v>
      </c>
      <c r="M10" s="220">
        <f>J10*K10</f>
        <v>1290.96</v>
      </c>
    </row>
    <row r="11" spans="1:13" ht="17.25" customHeight="1" x14ac:dyDescent="0.2">
      <c r="A11" s="208" t="s">
        <v>649</v>
      </c>
      <c r="B11" s="215"/>
      <c r="C11" s="216" t="s">
        <v>831</v>
      </c>
      <c r="D11" s="217">
        <v>1</v>
      </c>
      <c r="E11" s="217">
        <v>1</v>
      </c>
      <c r="F11" s="217">
        <f>E11*D11</f>
        <v>1</v>
      </c>
      <c r="G11" s="217">
        <v>7</v>
      </c>
      <c r="H11" s="217">
        <v>1</v>
      </c>
      <c r="I11" s="218">
        <f>F11*G11*H11</f>
        <v>7</v>
      </c>
      <c r="J11" s="218">
        <f>F11*G11*H11</f>
        <v>7</v>
      </c>
      <c r="K11" s="212">
        <f>K10</f>
        <v>35.86</v>
      </c>
      <c r="L11" s="219">
        <f>I11*K11</f>
        <v>251.01999999999998</v>
      </c>
      <c r="M11" s="220">
        <f>J11*K11</f>
        <v>251.01999999999998</v>
      </c>
    </row>
    <row r="12" spans="1:13" ht="17.25" customHeight="1" x14ac:dyDescent="0.2">
      <c r="A12" s="208" t="s">
        <v>818</v>
      </c>
      <c r="B12" s="215"/>
      <c r="C12" s="221" t="s">
        <v>319</v>
      </c>
      <c r="D12" s="217">
        <v>1</v>
      </c>
      <c r="E12" s="217">
        <v>1</v>
      </c>
      <c r="F12" s="217">
        <f>E12*D12</f>
        <v>1</v>
      </c>
      <c r="G12" s="217">
        <f>G10</f>
        <v>9</v>
      </c>
      <c r="H12" s="217">
        <v>4</v>
      </c>
      <c r="I12" s="218">
        <f>F12*G12*H12</f>
        <v>36</v>
      </c>
      <c r="J12" s="218">
        <f>F12*G12*H12</f>
        <v>36</v>
      </c>
      <c r="K12" s="482">
        <f>K10</f>
        <v>35.86</v>
      </c>
      <c r="L12" s="219">
        <f>I12*K12</f>
        <v>1290.96</v>
      </c>
      <c r="M12" s="220">
        <f>J12*K12</f>
        <v>1290.96</v>
      </c>
    </row>
    <row r="13" spans="1:13" ht="17.25" customHeight="1" x14ac:dyDescent="0.2">
      <c r="A13" s="222" t="s">
        <v>467</v>
      </c>
      <c r="B13" s="215"/>
      <c r="C13" s="65" t="s">
        <v>328</v>
      </c>
      <c r="D13" s="217"/>
      <c r="E13" s="217"/>
      <c r="F13" s="217"/>
      <c r="G13" s="217"/>
      <c r="H13" s="217"/>
      <c r="I13" s="218"/>
      <c r="J13" s="218"/>
      <c r="K13" s="482"/>
      <c r="L13" s="213"/>
      <c r="M13" s="214"/>
    </row>
    <row r="14" spans="1:13" ht="17.25" customHeight="1" x14ac:dyDescent="0.2">
      <c r="A14" s="208" t="s">
        <v>650</v>
      </c>
      <c r="B14" s="215"/>
      <c r="C14" s="58" t="s">
        <v>441</v>
      </c>
      <c r="D14" s="217">
        <v>3</v>
      </c>
      <c r="E14" s="217">
        <v>0</v>
      </c>
      <c r="F14" s="217">
        <f>E14*D14</f>
        <v>0</v>
      </c>
      <c r="G14" s="217">
        <v>9</v>
      </c>
      <c r="H14" s="217">
        <v>4</v>
      </c>
      <c r="I14" s="218">
        <f>F14*G14*H14</f>
        <v>0</v>
      </c>
      <c r="J14" s="218">
        <f>F14*G14*H14</f>
        <v>0</v>
      </c>
      <c r="K14" s="482">
        <f>K10</f>
        <v>35.86</v>
      </c>
      <c r="L14" s="219">
        <f>I14*K14</f>
        <v>0</v>
      </c>
      <c r="M14" s="220">
        <f>J14*K14</f>
        <v>0</v>
      </c>
    </row>
    <row r="15" spans="1:13" ht="17.25" customHeight="1" x14ac:dyDescent="0.2">
      <c r="A15" s="208" t="s">
        <v>651</v>
      </c>
      <c r="B15" s="215"/>
      <c r="C15" s="58" t="s">
        <v>442</v>
      </c>
      <c r="D15" s="217">
        <v>3</v>
      </c>
      <c r="E15" s="217">
        <v>0</v>
      </c>
      <c r="F15" s="217">
        <f>E15*D15</f>
        <v>0</v>
      </c>
      <c r="G15" s="217">
        <v>7</v>
      </c>
      <c r="H15" s="217">
        <v>1</v>
      </c>
      <c r="I15" s="218">
        <f>F15*G15*H15</f>
        <v>0</v>
      </c>
      <c r="J15" s="218">
        <f>F15*G15*H15</f>
        <v>0</v>
      </c>
      <c r="K15" s="482">
        <f>K10</f>
        <v>35.86</v>
      </c>
      <c r="L15" s="219">
        <f>I15*K15</f>
        <v>0</v>
      </c>
      <c r="M15" s="220">
        <f>J15*K15</f>
        <v>0</v>
      </c>
    </row>
    <row r="16" spans="1:13" ht="17.25" customHeight="1" x14ac:dyDescent="0.2">
      <c r="A16" s="208" t="s">
        <v>652</v>
      </c>
      <c r="B16" s="29"/>
      <c r="C16" s="58" t="s">
        <v>344</v>
      </c>
      <c r="D16" s="217">
        <v>1</v>
      </c>
      <c r="E16" s="217">
        <v>1</v>
      </c>
      <c r="F16" s="217">
        <f>E16*D16</f>
        <v>1</v>
      </c>
      <c r="G16" s="217">
        <v>9</v>
      </c>
      <c r="H16" s="217">
        <v>1</v>
      </c>
      <c r="I16" s="218">
        <f>F16*G16*H16</f>
        <v>9</v>
      </c>
      <c r="J16" s="218">
        <f>F16*G16*H16</f>
        <v>9</v>
      </c>
      <c r="K16" s="482">
        <f>K10</f>
        <v>35.86</v>
      </c>
      <c r="L16" s="219">
        <f>I16*K16</f>
        <v>322.74</v>
      </c>
      <c r="M16" s="220">
        <f>J16*K16</f>
        <v>322.74</v>
      </c>
    </row>
    <row r="17" spans="1:15" ht="17.25" customHeight="1" x14ac:dyDescent="0.2">
      <c r="A17" s="222" t="s">
        <v>468</v>
      </c>
      <c r="B17" s="29"/>
      <c r="C17" s="65" t="s">
        <v>349</v>
      </c>
      <c r="D17" s="217"/>
      <c r="E17" s="217"/>
      <c r="F17" s="223"/>
      <c r="G17" s="223"/>
      <c r="H17" s="217"/>
      <c r="I17" s="218"/>
      <c r="J17" s="218"/>
      <c r="K17" s="482"/>
      <c r="L17" s="213"/>
      <c r="M17" s="214"/>
    </row>
    <row r="18" spans="1:15" ht="17.25" customHeight="1" x14ac:dyDescent="0.2">
      <c r="A18" s="208" t="s">
        <v>653</v>
      </c>
      <c r="B18" s="29"/>
      <c r="C18" s="61" t="s">
        <v>443</v>
      </c>
      <c r="D18" s="217">
        <v>0</v>
      </c>
      <c r="E18" s="217">
        <v>1</v>
      </c>
      <c r="F18" s="217">
        <f>E18*D18</f>
        <v>0</v>
      </c>
      <c r="G18" s="217">
        <f>G10</f>
        <v>9</v>
      </c>
      <c r="H18" s="217">
        <v>1</v>
      </c>
      <c r="I18" s="218">
        <f>F18*G18*H18</f>
        <v>0</v>
      </c>
      <c r="J18" s="218">
        <f>F18*G18*H18</f>
        <v>0</v>
      </c>
      <c r="K18" s="482">
        <f>K10</f>
        <v>35.86</v>
      </c>
      <c r="L18" s="219">
        <f>I18*K18</f>
        <v>0</v>
      </c>
      <c r="M18" s="220">
        <f>J18*K18</f>
        <v>0</v>
      </c>
    </row>
    <row r="19" spans="1:15" ht="17.25" customHeight="1" x14ac:dyDescent="0.2">
      <c r="A19" s="208" t="s">
        <v>654</v>
      </c>
      <c r="B19" s="116"/>
      <c r="C19" s="61" t="s">
        <v>444</v>
      </c>
      <c r="D19" s="217">
        <v>3</v>
      </c>
      <c r="E19" s="217">
        <v>1</v>
      </c>
      <c r="F19" s="217">
        <f>E19*D19</f>
        <v>3</v>
      </c>
      <c r="G19" s="217">
        <v>8</v>
      </c>
      <c r="H19" s="217">
        <v>1</v>
      </c>
      <c r="I19" s="218">
        <f>F19*G19*H19</f>
        <v>24</v>
      </c>
      <c r="J19" s="218">
        <f>F19*G19*H19</f>
        <v>24</v>
      </c>
      <c r="K19" s="482">
        <f>K10</f>
        <v>35.86</v>
      </c>
      <c r="L19" s="219">
        <f>I19*K19</f>
        <v>860.64</v>
      </c>
      <c r="M19" s="220">
        <f>J19*K19</f>
        <v>860.64</v>
      </c>
    </row>
    <row r="20" spans="1:15" ht="17.25" customHeight="1" x14ac:dyDescent="0.2">
      <c r="A20" s="208" t="s">
        <v>655</v>
      </c>
      <c r="B20" s="116"/>
      <c r="C20" s="224" t="s">
        <v>445</v>
      </c>
      <c r="D20" s="217">
        <v>0</v>
      </c>
      <c r="E20" s="217">
        <v>1</v>
      </c>
      <c r="F20" s="217">
        <f>E20*D20</f>
        <v>0</v>
      </c>
      <c r="G20" s="217">
        <f>G10</f>
        <v>9</v>
      </c>
      <c r="H20" s="217">
        <v>1</v>
      </c>
      <c r="I20" s="218">
        <f>F20*G20*H20</f>
        <v>0</v>
      </c>
      <c r="J20" s="218">
        <f>F20*G20*H20</f>
        <v>0</v>
      </c>
      <c r="K20" s="482">
        <f>K10</f>
        <v>35.86</v>
      </c>
      <c r="L20" s="219">
        <f>I20*K20</f>
        <v>0</v>
      </c>
      <c r="M20" s="220">
        <f>J20*K20</f>
        <v>0</v>
      </c>
    </row>
    <row r="21" spans="1:15" ht="17.25" customHeight="1" x14ac:dyDescent="0.2">
      <c r="A21" s="222" t="s">
        <v>469</v>
      </c>
      <c r="B21" s="215"/>
      <c r="C21" s="65" t="s">
        <v>446</v>
      </c>
      <c r="D21" s="225"/>
      <c r="E21" s="217"/>
      <c r="F21" s="223"/>
      <c r="G21" s="223"/>
      <c r="H21" s="217"/>
      <c r="I21" s="218"/>
      <c r="J21" s="218"/>
      <c r="K21" s="482"/>
      <c r="L21" s="213"/>
      <c r="M21" s="214"/>
    </row>
    <row r="22" spans="1:15" ht="17.25" customHeight="1" x14ac:dyDescent="0.2">
      <c r="A22" s="208" t="s">
        <v>656</v>
      </c>
      <c r="B22" s="215"/>
      <c r="C22" s="226" t="s">
        <v>447</v>
      </c>
      <c r="D22" s="225">
        <f>'Canteiro Id'!G16</f>
        <v>24</v>
      </c>
      <c r="E22" s="217">
        <v>0.5</v>
      </c>
      <c r="F22" s="217">
        <f>E22*D22</f>
        <v>12</v>
      </c>
      <c r="G22" s="217">
        <f>G10</f>
        <v>9</v>
      </c>
      <c r="H22" s="217">
        <v>1</v>
      </c>
      <c r="I22" s="218">
        <f>F22*G22*H22</f>
        <v>108</v>
      </c>
      <c r="J22" s="218">
        <f>F22*G22*H22</f>
        <v>108</v>
      </c>
      <c r="K22" s="482">
        <f>K10</f>
        <v>35.86</v>
      </c>
      <c r="L22" s="219">
        <f>I22*K22</f>
        <v>3872.88</v>
      </c>
      <c r="M22" s="220">
        <f>J22*K22</f>
        <v>3872.88</v>
      </c>
    </row>
    <row r="23" spans="1:15" ht="17.25" customHeight="1" x14ac:dyDescent="0.2">
      <c r="A23" s="227"/>
      <c r="B23" s="228"/>
      <c r="C23" s="229"/>
      <c r="D23" s="229"/>
      <c r="E23" s="229"/>
      <c r="F23" s="229"/>
      <c r="G23" s="229"/>
      <c r="H23" s="229"/>
      <c r="I23" s="229"/>
      <c r="J23" s="229"/>
      <c r="K23" s="230" t="s">
        <v>448</v>
      </c>
      <c r="L23" s="231">
        <f>SUM(L8:L22)</f>
        <v>7889.2000000000007</v>
      </c>
      <c r="M23" s="231">
        <f>SUM(M8:M22)</f>
        <v>7889.2000000000007</v>
      </c>
      <c r="O23" s="232"/>
    </row>
    <row r="24" spans="1:15" ht="17.25" customHeight="1" x14ac:dyDescent="0.2">
      <c r="A24" s="227"/>
      <c r="B24" s="228"/>
      <c r="C24" s="229"/>
      <c r="D24" s="229"/>
      <c r="E24" s="229"/>
      <c r="F24" s="229"/>
      <c r="G24" s="229"/>
      <c r="H24" s="229"/>
      <c r="I24" s="229"/>
      <c r="J24" s="229"/>
      <c r="K24" s="230" t="s">
        <v>449</v>
      </c>
      <c r="L24" s="233">
        <v>4</v>
      </c>
      <c r="M24" s="233">
        <v>4</v>
      </c>
      <c r="O24" s="232"/>
    </row>
    <row r="25" spans="1:15" ht="17.25" customHeight="1" x14ac:dyDescent="0.2">
      <c r="A25" s="227"/>
      <c r="B25" s="228"/>
      <c r="C25" s="229"/>
      <c r="D25" s="229"/>
      <c r="E25" s="229"/>
      <c r="F25" s="229"/>
      <c r="G25" s="229"/>
      <c r="H25" s="229"/>
      <c r="I25" s="229"/>
      <c r="J25" s="229"/>
      <c r="K25" s="230" t="s">
        <v>450</v>
      </c>
      <c r="L25" s="233">
        <f>ROUND(L23/L24,2)</f>
        <v>1972.3</v>
      </c>
      <c r="M25" s="233">
        <f>ROUND(M23/M24,2)</f>
        <v>1972.3</v>
      </c>
      <c r="O25" s="232"/>
    </row>
    <row r="26" spans="1:15" ht="17.25" customHeight="1" x14ac:dyDescent="0.25">
      <c r="A26" s="529" t="s">
        <v>451</v>
      </c>
      <c r="B26" s="234" t="s">
        <v>452</v>
      </c>
      <c r="C26" s="530"/>
      <c r="D26"/>
      <c r="E26"/>
      <c r="F26"/>
      <c r="G26" s="234"/>
      <c r="O26" s="236"/>
    </row>
    <row r="27" spans="1:15" ht="17.25" customHeight="1" x14ac:dyDescent="0.25">
      <c r="A27" s="529"/>
      <c r="B27" s="234" t="s">
        <v>1387</v>
      </c>
      <c r="C27" s="530"/>
      <c r="D27" s="530"/>
      <c r="E27" s="530"/>
      <c r="F27"/>
      <c r="G27" s="234"/>
      <c r="J27" s="531"/>
    </row>
    <row r="28" spans="1:15" ht="17.25" customHeight="1" x14ac:dyDescent="0.25">
      <c r="A28" s="530"/>
      <c r="B28" s="530"/>
      <c r="C28" s="530"/>
      <c r="D28"/>
      <c r="E28"/>
      <c r="F28"/>
      <c r="G28" s="234" t="s">
        <v>1388</v>
      </c>
      <c r="L28" s="532">
        <f>39.12*110/120</f>
        <v>35.86</v>
      </c>
      <c r="O28" s="237"/>
    </row>
    <row r="29" spans="1:15" ht="17.25" customHeight="1" x14ac:dyDescent="0.2">
      <c r="A29" s="4"/>
      <c r="B29" s="91"/>
      <c r="C29" s="91"/>
      <c r="D29" s="4"/>
      <c r="E29" s="4"/>
      <c r="F29" s="4"/>
      <c r="G29" s="4"/>
    </row>
    <row r="30" spans="1:15" ht="17.25" customHeight="1" x14ac:dyDescent="0.2"/>
    <row r="31" spans="1:15" ht="17.25" customHeight="1" x14ac:dyDescent="0.2"/>
    <row r="32" spans="1:1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</sheetData>
  <mergeCells count="8">
    <mergeCell ref="A4:C4"/>
    <mergeCell ref="L6:M6"/>
    <mergeCell ref="A6:A7"/>
    <mergeCell ref="B6:C6"/>
    <mergeCell ref="D6:F6"/>
    <mergeCell ref="G6:G7"/>
    <mergeCell ref="H6:H7"/>
    <mergeCell ref="I6:J6"/>
  </mergeCells>
  <phoneticPr fontId="16" type="noConversion"/>
  <conditionalFormatting sqref="B10:B11">
    <cfRule type="duplicateValues" dxfId="20" priority="15" stopIfTrue="1"/>
  </conditionalFormatting>
  <conditionalFormatting sqref="B15">
    <cfRule type="duplicateValues" dxfId="19" priority="14" stopIfTrue="1"/>
  </conditionalFormatting>
  <conditionalFormatting sqref="B16:B20">
    <cfRule type="duplicateValues" dxfId="18" priority="16" stopIfTrue="1"/>
  </conditionalFormatting>
  <conditionalFormatting sqref="B21:B22 B12:B14">
    <cfRule type="duplicateValues" dxfId="17" priority="17" stopIfTrue="1"/>
  </conditionalFormatting>
  <conditionalFormatting sqref="D21:D22">
    <cfRule type="duplicateValues" dxfId="16" priority="18" stopIfTrue="1"/>
  </conditionalFormatting>
  <printOptions horizontalCentered="1"/>
  <pageMargins left="0.39370078740157483" right="0.39370078740157483" top="0.70866141732283472" bottom="0.39370078740157483" header="0" footer="0"/>
  <pageSetup paperSize="9" scale="94" fitToHeight="0" orientation="landscape" r:id="rId1"/>
  <headerFooter alignWithMargins="0">
    <oddFooter xml:space="preserve">&amp;L&amp;"Arial,Normal"&amp;8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P38"/>
  <sheetViews>
    <sheetView showGridLines="0" view="pageBreakPreview" zoomScaleNormal="100" zoomScaleSheetLayoutView="100" workbookViewId="0">
      <selection activeCell="C28" sqref="C28"/>
    </sheetView>
  </sheetViews>
  <sheetFormatPr defaultColWidth="9.140625" defaultRowHeight="9.75" customHeight="1" x14ac:dyDescent="0.2"/>
  <cols>
    <col min="1" max="1" width="6.7109375" style="192" customWidth="1"/>
    <col min="2" max="2" width="7.7109375" style="192" customWidth="1"/>
    <col min="3" max="3" width="68" style="238" bestFit="1" customWidth="1"/>
    <col min="4" max="6" width="7.7109375" style="239" customWidth="1"/>
    <col min="7" max="7" width="7.7109375" style="235" customWidth="1"/>
    <col min="8" max="8" width="8.7109375" style="235" customWidth="1"/>
    <col min="9" max="9" width="8.7109375" style="192" customWidth="1"/>
    <col min="10" max="10" width="7.7109375" style="192" customWidth="1"/>
    <col min="11" max="13" width="8.7109375" style="192" customWidth="1"/>
    <col min="14" max="14" width="9.7109375" style="192" customWidth="1"/>
    <col min="15" max="15" width="9.140625" style="192" customWidth="1"/>
    <col min="16" max="16" width="17.7109375" style="192" customWidth="1"/>
    <col min="17" max="16384" width="9.140625" style="192"/>
  </cols>
  <sheetData>
    <row r="1" spans="1:14" s="172" customFormat="1" ht="17.25" customHeight="1" x14ac:dyDescent="0.2">
      <c r="A1" s="601" t="str">
        <f>Cronograma!A4</f>
        <v>Obra: Ponte sob o rio Piracicaba</v>
      </c>
      <c r="B1" s="166"/>
      <c r="C1" s="167"/>
      <c r="D1" s="168"/>
      <c r="E1" s="168"/>
      <c r="F1" s="168"/>
      <c r="G1" s="168"/>
      <c r="H1" s="168"/>
      <c r="I1" s="168"/>
      <c r="J1" s="169"/>
      <c r="K1" s="169"/>
      <c r="L1" s="170"/>
      <c r="M1" s="170"/>
      <c r="N1" s="171" t="str">
        <f>'Mob Pessoal'!M1</f>
        <v>Governo de Minas Gerais</v>
      </c>
    </row>
    <row r="2" spans="1:14" s="172" customFormat="1" ht="17.25" customHeight="1" x14ac:dyDescent="0.2">
      <c r="A2" s="602" t="str">
        <f>Cronograma!A5</f>
        <v>Rodovia: Ligação entre Rua Quincas Honorato e Rua Rio Piracicaba</v>
      </c>
      <c r="B2" s="173"/>
      <c r="C2" s="174"/>
      <c r="D2" s="175"/>
      <c r="E2" s="175"/>
      <c r="F2" s="175"/>
      <c r="G2" s="176"/>
      <c r="H2" s="176"/>
      <c r="I2" s="177"/>
      <c r="J2" s="178"/>
      <c r="K2" s="178"/>
      <c r="L2" s="179"/>
      <c r="M2" s="179"/>
      <c r="N2" s="180" t="str">
        <f>'Mob Pessoal'!M2</f>
        <v>Prefeitura Municipal de Nova Era</v>
      </c>
    </row>
    <row r="3" spans="1:14" s="182" customFormat="1" ht="17.25" customHeight="1" x14ac:dyDescent="0.2">
      <c r="A3" s="602" t="str">
        <f>Cronograma!A6</f>
        <v>Trecho: Ponto localizado</v>
      </c>
      <c r="B3" s="173"/>
      <c r="C3" s="174"/>
      <c r="D3" s="175"/>
      <c r="E3" s="175"/>
      <c r="F3" s="175"/>
      <c r="G3" s="175"/>
      <c r="H3" s="175"/>
      <c r="I3" s="175"/>
      <c r="J3" s="178"/>
      <c r="K3" s="178"/>
      <c r="L3" s="181"/>
      <c r="M3" s="181"/>
      <c r="N3" s="180"/>
    </row>
    <row r="4" spans="1:14" s="182" customFormat="1" ht="17.25" customHeight="1" x14ac:dyDescent="0.2">
      <c r="A4" s="1076" t="str">
        <f>Cronograma!A7</f>
        <v>Coordenadas: 19°45'54.13"S / 43° 1'45.24"O</v>
      </c>
      <c r="B4" s="1077"/>
      <c r="C4" s="1077"/>
      <c r="D4" s="175"/>
      <c r="E4" s="175"/>
      <c r="F4" s="175"/>
      <c r="G4" s="176"/>
      <c r="H4" s="176"/>
      <c r="I4" s="177"/>
      <c r="J4" s="178"/>
      <c r="K4" s="178"/>
      <c r="L4" s="181"/>
      <c r="M4" s="181"/>
      <c r="N4" s="180" t="str">
        <f>'Mob Pessoal'!M4</f>
        <v>Mobilização de Pessoal</v>
      </c>
    </row>
    <row r="5" spans="1:14" s="182" customFormat="1" ht="17.25" customHeight="1" x14ac:dyDescent="0.2">
      <c r="A5" s="183" t="str">
        <f>"Extensão: "&amp;Resumo!B23&amp;" - Largura: "&amp;Resumo!E23</f>
        <v>Extensão: 125,4 - Largura: 14</v>
      </c>
      <c r="B5" s="184"/>
      <c r="C5" s="185"/>
      <c r="D5" s="186"/>
      <c r="E5" s="186"/>
      <c r="F5" s="186"/>
      <c r="G5" s="187"/>
      <c r="H5" s="187"/>
      <c r="I5" s="187"/>
      <c r="J5" s="188"/>
      <c r="K5" s="188"/>
      <c r="L5" s="189"/>
      <c r="M5" s="189"/>
      <c r="N5" s="190" t="str">
        <f>'Mob Pessoal'!M5</f>
        <v>Data base: Julho de 2022</v>
      </c>
    </row>
    <row r="6" spans="1:14" ht="17.25" customHeight="1" x14ac:dyDescent="0.2">
      <c r="A6" s="1080" t="s">
        <v>426</v>
      </c>
      <c r="B6" s="1082" t="s">
        <v>427</v>
      </c>
      <c r="C6" s="1083"/>
      <c r="D6" s="1085" t="s">
        <v>453</v>
      </c>
      <c r="E6" s="1086"/>
      <c r="F6" s="1095" t="s">
        <v>454</v>
      </c>
      <c r="G6" s="1096"/>
      <c r="H6" s="1089" t="s">
        <v>455</v>
      </c>
      <c r="I6" s="1097" t="s">
        <v>456</v>
      </c>
      <c r="J6" s="191" t="s">
        <v>457</v>
      </c>
      <c r="K6" s="191" t="s">
        <v>458</v>
      </c>
      <c r="L6" s="1091" t="s">
        <v>459</v>
      </c>
      <c r="M6" s="1091" t="s">
        <v>460</v>
      </c>
      <c r="N6" s="1093" t="s">
        <v>461</v>
      </c>
    </row>
    <row r="7" spans="1:14" ht="17.25" customHeight="1" x14ac:dyDescent="0.2">
      <c r="A7" s="1081"/>
      <c r="B7" s="193" t="s">
        <v>432</v>
      </c>
      <c r="C7" s="194" t="s">
        <v>433</v>
      </c>
      <c r="D7" s="195" t="s">
        <v>432</v>
      </c>
      <c r="E7" s="196" t="s">
        <v>435</v>
      </c>
      <c r="F7" s="198" t="s">
        <v>462</v>
      </c>
      <c r="G7" s="198" t="s">
        <v>463</v>
      </c>
      <c r="H7" s="1090"/>
      <c r="I7" s="1098"/>
      <c r="J7" s="198" t="s">
        <v>464</v>
      </c>
      <c r="K7" s="198" t="s">
        <v>465</v>
      </c>
      <c r="L7" s="1092"/>
      <c r="M7" s="1092"/>
      <c r="N7" s="1094"/>
    </row>
    <row r="8" spans="1:14" ht="14.1" customHeight="1" x14ac:dyDescent="0.2">
      <c r="A8" s="199" t="s">
        <v>292</v>
      </c>
      <c r="B8" s="199"/>
      <c r="C8" s="200" t="s">
        <v>828</v>
      </c>
      <c r="D8" s="201"/>
      <c r="E8" s="202"/>
      <c r="F8" s="202"/>
      <c r="G8" s="203"/>
      <c r="H8" s="203"/>
      <c r="I8" s="204"/>
      <c r="J8" s="205"/>
      <c r="K8" s="205"/>
      <c r="L8" s="206"/>
      <c r="M8" s="240"/>
      <c r="N8" s="207"/>
    </row>
    <row r="9" spans="1:14" ht="14.1" customHeight="1" x14ac:dyDescent="0.2">
      <c r="A9" s="199" t="s">
        <v>657</v>
      </c>
      <c r="B9" s="199"/>
      <c r="C9" s="200" t="s">
        <v>829</v>
      </c>
      <c r="D9" s="201"/>
      <c r="E9" s="202"/>
      <c r="F9" s="202"/>
      <c r="G9" s="203"/>
      <c r="H9" s="203"/>
      <c r="I9" s="204"/>
      <c r="J9" s="205"/>
      <c r="K9" s="205"/>
      <c r="L9" s="206"/>
      <c r="M9" s="240"/>
      <c r="N9" s="207"/>
    </row>
    <row r="10" spans="1:14" ht="14.1" customHeight="1" x14ac:dyDescent="0.2">
      <c r="A10" s="208" t="s">
        <v>663</v>
      </c>
      <c r="B10" s="29" t="s">
        <v>746</v>
      </c>
      <c r="C10" s="221" t="s">
        <v>740</v>
      </c>
      <c r="D10" s="116" t="s">
        <v>475</v>
      </c>
      <c r="E10" s="217">
        <v>0.5</v>
      </c>
      <c r="F10" s="223">
        <v>140</v>
      </c>
      <c r="G10" s="527">
        <v>0</v>
      </c>
      <c r="H10" s="212">
        <f t="shared" ref="H10:H16" si="0">TRUNC((F10/60)+(G10/50),2)</f>
        <v>2.33</v>
      </c>
      <c r="I10" s="211">
        <f t="shared" ref="I10:I16" si="1">TRUNC(H10/4,0)*0.5</f>
        <v>0</v>
      </c>
      <c r="J10" s="212">
        <v>2</v>
      </c>
      <c r="K10" s="241">
        <v>2</v>
      </c>
      <c r="L10" s="478">
        <f>VLOOKUP(D10,Equipamento!$A$8:$E$91,4,0)</f>
        <v>420.178</v>
      </c>
      <c r="M10" s="481">
        <f>'Mão de obra'!$E$15</f>
        <v>21.805800000000001</v>
      </c>
      <c r="N10" s="214">
        <f t="shared" ref="N10:N16" si="2">TRUNC(((H10*L10)+(I10*M10))*E10*J10*K10,2)</f>
        <v>1958.02</v>
      </c>
    </row>
    <row r="11" spans="1:14" ht="14.1" customHeight="1" x14ac:dyDescent="0.2">
      <c r="A11" s="208" t="s">
        <v>664</v>
      </c>
      <c r="B11" s="29" t="s">
        <v>748</v>
      </c>
      <c r="C11" s="221" t="s">
        <v>742</v>
      </c>
      <c r="D11" s="116" t="s">
        <v>475</v>
      </c>
      <c r="E11" s="217">
        <v>0.5</v>
      </c>
      <c r="F11" s="223">
        <f>$F$10</f>
        <v>140</v>
      </c>
      <c r="G11" s="527">
        <f>$G$10</f>
        <v>0</v>
      </c>
      <c r="H11" s="212">
        <f t="shared" si="0"/>
        <v>2.33</v>
      </c>
      <c r="I11" s="211">
        <f t="shared" si="1"/>
        <v>0</v>
      </c>
      <c r="J11" s="212">
        <v>2</v>
      </c>
      <c r="K11" s="241">
        <v>2</v>
      </c>
      <c r="L11" s="478">
        <f>VLOOKUP(D11,Equipamento!$A$8:$E$91,4,0)</f>
        <v>420.178</v>
      </c>
      <c r="M11" s="481">
        <f>'Mão de obra'!$E$15</f>
        <v>21.805800000000001</v>
      </c>
      <c r="N11" s="214">
        <f t="shared" si="2"/>
        <v>1958.02</v>
      </c>
    </row>
    <row r="12" spans="1:14" ht="14.1" customHeight="1" x14ac:dyDescent="0.2">
      <c r="A12" s="208" t="s">
        <v>665</v>
      </c>
      <c r="B12" s="29" t="s">
        <v>745</v>
      </c>
      <c r="C12" s="221" t="s">
        <v>739</v>
      </c>
      <c r="D12" s="116" t="s">
        <v>475</v>
      </c>
      <c r="E12" s="217">
        <v>0.5</v>
      </c>
      <c r="F12" s="223">
        <f t="shared" ref="F12:F34" si="3">$F$10</f>
        <v>140</v>
      </c>
      <c r="G12" s="527">
        <f t="shared" ref="G12:G16" si="4">$G$10</f>
        <v>0</v>
      </c>
      <c r="H12" s="212">
        <f t="shared" si="0"/>
        <v>2.33</v>
      </c>
      <c r="I12" s="211">
        <f t="shared" si="1"/>
        <v>0</v>
      </c>
      <c r="J12" s="212">
        <v>2</v>
      </c>
      <c r="K12" s="241">
        <v>2</v>
      </c>
      <c r="L12" s="478">
        <f>VLOOKUP(D12,Equipamento!$A$8:$E$91,4,0)</f>
        <v>420.178</v>
      </c>
      <c r="M12" s="481">
        <f>'Mão de obra'!$E$15</f>
        <v>21.805800000000001</v>
      </c>
      <c r="N12" s="214">
        <f t="shared" si="2"/>
        <v>1958.02</v>
      </c>
    </row>
    <row r="13" spans="1:14" ht="14.1" customHeight="1" x14ac:dyDescent="0.2">
      <c r="A13" s="208" t="s">
        <v>666</v>
      </c>
      <c r="B13" s="29" t="s">
        <v>744</v>
      </c>
      <c r="C13" s="221" t="s">
        <v>738</v>
      </c>
      <c r="D13" s="116" t="s">
        <v>475</v>
      </c>
      <c r="E13" s="217">
        <v>0.5</v>
      </c>
      <c r="F13" s="223">
        <f t="shared" si="3"/>
        <v>140</v>
      </c>
      <c r="G13" s="527">
        <f t="shared" si="4"/>
        <v>0</v>
      </c>
      <c r="H13" s="212">
        <f t="shared" si="0"/>
        <v>2.33</v>
      </c>
      <c r="I13" s="211">
        <f t="shared" si="1"/>
        <v>0</v>
      </c>
      <c r="J13" s="212">
        <v>1</v>
      </c>
      <c r="K13" s="241">
        <v>2</v>
      </c>
      <c r="L13" s="478">
        <f>VLOOKUP(D13,Equipamento!$A$8:$E$91,4,0)</f>
        <v>420.178</v>
      </c>
      <c r="M13" s="481">
        <f>'Mão de obra'!$E$15</f>
        <v>21.805800000000001</v>
      </c>
      <c r="N13" s="214">
        <f t="shared" si="2"/>
        <v>979.01</v>
      </c>
    </row>
    <row r="14" spans="1:14" ht="14.1" customHeight="1" x14ac:dyDescent="0.2">
      <c r="A14" s="208" t="s">
        <v>667</v>
      </c>
      <c r="B14" s="29" t="s">
        <v>747</v>
      </c>
      <c r="C14" s="221" t="s">
        <v>542</v>
      </c>
      <c r="D14" s="116" t="s">
        <v>475</v>
      </c>
      <c r="E14" s="217">
        <v>0.5</v>
      </c>
      <c r="F14" s="223">
        <f t="shared" si="3"/>
        <v>140</v>
      </c>
      <c r="G14" s="527">
        <f t="shared" si="4"/>
        <v>0</v>
      </c>
      <c r="H14" s="212">
        <f t="shared" si="0"/>
        <v>2.33</v>
      </c>
      <c r="I14" s="211">
        <f t="shared" si="1"/>
        <v>0</v>
      </c>
      <c r="J14" s="212">
        <v>1</v>
      </c>
      <c r="K14" s="241">
        <v>2</v>
      </c>
      <c r="L14" s="478">
        <f>VLOOKUP(D14,Equipamento!$A$8:$E$91,4,0)</f>
        <v>420.178</v>
      </c>
      <c r="M14" s="481">
        <f>'Mão de obra'!$E$15</f>
        <v>21.805800000000001</v>
      </c>
      <c r="N14" s="214">
        <f t="shared" si="2"/>
        <v>979.01</v>
      </c>
    </row>
    <row r="15" spans="1:14" ht="14.1" customHeight="1" x14ac:dyDescent="0.2">
      <c r="A15" s="208" t="s">
        <v>668</v>
      </c>
      <c r="B15" s="29" t="s">
        <v>743</v>
      </c>
      <c r="C15" s="221" t="s">
        <v>737</v>
      </c>
      <c r="D15" s="116" t="s">
        <v>475</v>
      </c>
      <c r="E15" s="217">
        <v>1</v>
      </c>
      <c r="F15" s="223">
        <f t="shared" si="3"/>
        <v>140</v>
      </c>
      <c r="G15" s="527">
        <f t="shared" si="4"/>
        <v>0</v>
      </c>
      <c r="H15" s="212">
        <f t="shared" si="0"/>
        <v>2.33</v>
      </c>
      <c r="I15" s="211">
        <f t="shared" si="1"/>
        <v>0</v>
      </c>
      <c r="J15" s="212">
        <v>1</v>
      </c>
      <c r="K15" s="241">
        <v>2</v>
      </c>
      <c r="L15" s="478">
        <f>VLOOKUP(D15,Equipamento!$A$8:$E$91,4,0)</f>
        <v>420.178</v>
      </c>
      <c r="M15" s="481">
        <f>'Mão de obra'!$E$15</f>
        <v>21.805800000000001</v>
      </c>
      <c r="N15" s="214">
        <f t="shared" si="2"/>
        <v>1958.02</v>
      </c>
    </row>
    <row r="16" spans="1:14" ht="14.1" customHeight="1" x14ac:dyDescent="0.2">
      <c r="A16" s="208" t="s">
        <v>770</v>
      </c>
      <c r="B16" s="29" t="s">
        <v>749</v>
      </c>
      <c r="C16" s="221" t="s">
        <v>736</v>
      </c>
      <c r="D16" s="116" t="s">
        <v>475</v>
      </c>
      <c r="E16" s="223">
        <v>0.25</v>
      </c>
      <c r="F16" s="223">
        <f t="shared" si="3"/>
        <v>140</v>
      </c>
      <c r="G16" s="527">
        <f t="shared" si="4"/>
        <v>0</v>
      </c>
      <c r="H16" s="212">
        <f t="shared" si="0"/>
        <v>2.33</v>
      </c>
      <c r="I16" s="211">
        <f t="shared" si="1"/>
        <v>0</v>
      </c>
      <c r="J16" s="212">
        <v>1</v>
      </c>
      <c r="K16" s="241">
        <v>2</v>
      </c>
      <c r="L16" s="478">
        <f>VLOOKUP(D16,Equipamento!$A$8:$E$91,4,0)</f>
        <v>420.178</v>
      </c>
      <c r="M16" s="481">
        <f>'Mão de obra'!$E$15</f>
        <v>21.805800000000001</v>
      </c>
      <c r="N16" s="214">
        <f t="shared" si="2"/>
        <v>489.5</v>
      </c>
    </row>
    <row r="17" spans="1:15" ht="14.1" customHeight="1" x14ac:dyDescent="0.2">
      <c r="A17" s="199" t="s">
        <v>660</v>
      </c>
      <c r="B17" s="199"/>
      <c r="C17" s="200" t="s">
        <v>658</v>
      </c>
      <c r="D17" s="201"/>
      <c r="E17" s="202"/>
      <c r="F17" s="202"/>
      <c r="G17" s="203"/>
      <c r="H17" s="203"/>
      <c r="I17" s="204"/>
      <c r="J17" s="205"/>
      <c r="K17" s="205"/>
      <c r="L17" s="206"/>
      <c r="M17" s="240"/>
      <c r="N17" s="207"/>
    </row>
    <row r="18" spans="1:15" ht="14.1" customHeight="1" x14ac:dyDescent="0.2">
      <c r="A18" s="208" t="s">
        <v>661</v>
      </c>
      <c r="B18" s="29" t="s">
        <v>227</v>
      </c>
      <c r="C18" s="221" t="s">
        <v>228</v>
      </c>
      <c r="D18" s="215" t="s">
        <v>227</v>
      </c>
      <c r="E18" s="217">
        <v>1</v>
      </c>
      <c r="F18" s="223">
        <f t="shared" si="3"/>
        <v>140</v>
      </c>
      <c r="G18" s="527">
        <f>$G$10</f>
        <v>0</v>
      </c>
      <c r="H18" s="212">
        <f t="shared" ref="H18:H34" si="5">TRUNC((F18/60)+(G18/50),2)</f>
        <v>2.33</v>
      </c>
      <c r="I18" s="211">
        <f t="shared" ref="I18:I34" si="6">TRUNC(H18/4,0)*0.5</f>
        <v>0</v>
      </c>
      <c r="J18" s="212">
        <v>1</v>
      </c>
      <c r="K18" s="241">
        <v>1</v>
      </c>
      <c r="L18" s="478">
        <f>VLOOKUP(B18,Equipamento!$A$8:$E$91,4,0)</f>
        <v>435.03210000000001</v>
      </c>
      <c r="M18" s="481">
        <f>'Mão de obra'!$E$15</f>
        <v>21.805800000000001</v>
      </c>
      <c r="N18" s="214">
        <f t="shared" ref="N18:N34" si="7">TRUNC(((H18*L18)+(I18*M18))*E18*J18*K18,2)</f>
        <v>1013.62</v>
      </c>
      <c r="O18" s="242"/>
    </row>
    <row r="19" spans="1:15" ht="14.1" customHeight="1" x14ac:dyDescent="0.2">
      <c r="A19" s="208" t="s">
        <v>662</v>
      </c>
      <c r="B19" s="29" t="s">
        <v>186</v>
      </c>
      <c r="C19" s="221" t="s">
        <v>187</v>
      </c>
      <c r="D19" s="215" t="s">
        <v>186</v>
      </c>
      <c r="E19" s="217">
        <v>1</v>
      </c>
      <c r="F19" s="223">
        <f t="shared" si="3"/>
        <v>140</v>
      </c>
      <c r="G19" s="527">
        <f t="shared" ref="G19:G34" si="8">$G$10</f>
        <v>0</v>
      </c>
      <c r="H19" s="212">
        <f t="shared" si="5"/>
        <v>2.33</v>
      </c>
      <c r="I19" s="211">
        <f t="shared" si="6"/>
        <v>0</v>
      </c>
      <c r="J19" s="212">
        <v>1</v>
      </c>
      <c r="K19" s="241">
        <v>1</v>
      </c>
      <c r="L19" s="478">
        <f>VLOOKUP(B19,Equipamento!$A$8:$E$91,4,0)</f>
        <v>310.3252</v>
      </c>
      <c r="M19" s="481">
        <f>'Mão de obra'!$E$15</f>
        <v>21.805800000000001</v>
      </c>
      <c r="N19" s="214">
        <f t="shared" si="7"/>
        <v>723.05</v>
      </c>
      <c r="O19" s="242"/>
    </row>
    <row r="20" spans="1:15" ht="14.1" customHeight="1" x14ac:dyDescent="0.2">
      <c r="A20" s="208" t="s">
        <v>764</v>
      </c>
      <c r="B20" s="29" t="s">
        <v>180</v>
      </c>
      <c r="C20" s="221" t="s">
        <v>181</v>
      </c>
      <c r="D20" s="215" t="s">
        <v>180</v>
      </c>
      <c r="E20" s="217">
        <v>1</v>
      </c>
      <c r="F20" s="223">
        <f t="shared" si="3"/>
        <v>140</v>
      </c>
      <c r="G20" s="527">
        <f t="shared" si="8"/>
        <v>0</v>
      </c>
      <c r="H20" s="212">
        <f t="shared" si="5"/>
        <v>2.33</v>
      </c>
      <c r="I20" s="211">
        <f t="shared" si="6"/>
        <v>0</v>
      </c>
      <c r="J20" s="212">
        <v>1</v>
      </c>
      <c r="K20" s="241">
        <v>1</v>
      </c>
      <c r="L20" s="478">
        <f>VLOOKUP(B20,Equipamento!$A$8:$E$91,4,0)</f>
        <v>295.68630000000002</v>
      </c>
      <c r="M20" s="481">
        <f>'Mão de obra'!$E$15</f>
        <v>21.805800000000001</v>
      </c>
      <c r="N20" s="214">
        <f t="shared" si="7"/>
        <v>688.94</v>
      </c>
    </row>
    <row r="21" spans="1:15" ht="14.1" customHeight="1" x14ac:dyDescent="0.2">
      <c r="A21" s="208" t="s">
        <v>771</v>
      </c>
      <c r="B21" s="29" t="s">
        <v>137</v>
      </c>
      <c r="C21" s="221" t="s">
        <v>645</v>
      </c>
      <c r="D21" s="29" t="s">
        <v>137</v>
      </c>
      <c r="E21" s="217">
        <v>1</v>
      </c>
      <c r="F21" s="223">
        <f t="shared" si="3"/>
        <v>140</v>
      </c>
      <c r="G21" s="527">
        <f t="shared" si="8"/>
        <v>0</v>
      </c>
      <c r="H21" s="212">
        <f t="shared" si="5"/>
        <v>2.33</v>
      </c>
      <c r="I21" s="211">
        <f t="shared" si="6"/>
        <v>0</v>
      </c>
      <c r="J21" s="212">
        <v>1</v>
      </c>
      <c r="K21" s="241">
        <v>1</v>
      </c>
      <c r="L21" s="478">
        <f>VLOOKUP(B21,Equipamento!$A$8:$E$91,4,0)</f>
        <v>314.14049999999997</v>
      </c>
      <c r="M21" s="481">
        <f>'Mão de obra'!$E$15</f>
        <v>21.805800000000001</v>
      </c>
      <c r="N21" s="214">
        <f t="shared" si="7"/>
        <v>731.94</v>
      </c>
    </row>
    <row r="22" spans="1:15" ht="14.1" customHeight="1" x14ac:dyDescent="0.2">
      <c r="A22" s="208" t="s">
        <v>772</v>
      </c>
      <c r="B22" s="29" t="s">
        <v>193</v>
      </c>
      <c r="C22" s="221" t="s">
        <v>194</v>
      </c>
      <c r="D22" s="29" t="str">
        <f>B22</f>
        <v>E9571</v>
      </c>
      <c r="E22" s="217">
        <v>1</v>
      </c>
      <c r="F22" s="223">
        <f t="shared" si="3"/>
        <v>140</v>
      </c>
      <c r="G22" s="527">
        <f t="shared" si="8"/>
        <v>0</v>
      </c>
      <c r="H22" s="212">
        <f t="shared" ref="H22:H23" si="9">TRUNC((F22/60)+(G22/50),2)</f>
        <v>2.33</v>
      </c>
      <c r="I22" s="211">
        <f t="shared" ref="I22:I23" si="10">TRUNC(H22/4,0)*0.5</f>
        <v>0</v>
      </c>
      <c r="J22" s="212">
        <v>1</v>
      </c>
      <c r="K22" s="241">
        <v>1</v>
      </c>
      <c r="L22" s="478">
        <f>VLOOKUP(B22,Equipamento!$A$8:$E$91,4,0)</f>
        <v>370.01780000000002</v>
      </c>
      <c r="M22" s="481">
        <f>'Mão de obra'!$E$15</f>
        <v>21.805800000000001</v>
      </c>
      <c r="N22" s="214">
        <f t="shared" ref="N22:N23" si="11">TRUNC(((H22*L22)+(I22*M22))*E22*J22*K22,2)</f>
        <v>862.14</v>
      </c>
    </row>
    <row r="23" spans="1:15" ht="14.1" customHeight="1" x14ac:dyDescent="0.2">
      <c r="A23" s="208" t="s">
        <v>773</v>
      </c>
      <c r="B23" s="29" t="s">
        <v>203</v>
      </c>
      <c r="C23" s="221" t="s">
        <v>204</v>
      </c>
      <c r="D23" s="29" t="str">
        <f>B23</f>
        <v>E9605</v>
      </c>
      <c r="E23" s="217">
        <v>1</v>
      </c>
      <c r="F23" s="223">
        <f t="shared" si="3"/>
        <v>140</v>
      </c>
      <c r="G23" s="527">
        <f t="shared" si="8"/>
        <v>0</v>
      </c>
      <c r="H23" s="212">
        <f t="shared" si="9"/>
        <v>2.33</v>
      </c>
      <c r="I23" s="211">
        <f t="shared" si="10"/>
        <v>0</v>
      </c>
      <c r="J23" s="212">
        <v>1</v>
      </c>
      <c r="K23" s="241">
        <v>1</v>
      </c>
      <c r="L23" s="478">
        <f>VLOOKUP(B23,Equipamento!$A$8:$E$91,4,0)</f>
        <v>280.83699999999999</v>
      </c>
      <c r="M23" s="481">
        <f>'Mão de obra'!$E$15</f>
        <v>21.805800000000001</v>
      </c>
      <c r="N23" s="214">
        <f t="shared" si="11"/>
        <v>654.35</v>
      </c>
    </row>
    <row r="24" spans="1:15" ht="14.1" customHeight="1" x14ac:dyDescent="0.2">
      <c r="A24" s="208" t="s">
        <v>774</v>
      </c>
      <c r="B24" s="117" t="s">
        <v>341</v>
      </c>
      <c r="C24" s="221" t="s">
        <v>398</v>
      </c>
      <c r="D24" s="116" t="s">
        <v>341</v>
      </c>
      <c r="E24" s="217">
        <v>1</v>
      </c>
      <c r="F24" s="223">
        <f t="shared" si="3"/>
        <v>140</v>
      </c>
      <c r="G24" s="527">
        <f t="shared" si="8"/>
        <v>0</v>
      </c>
      <c r="H24" s="212">
        <f t="shared" si="5"/>
        <v>2.33</v>
      </c>
      <c r="I24" s="211">
        <f t="shared" si="6"/>
        <v>0</v>
      </c>
      <c r="J24" s="212">
        <v>1</v>
      </c>
      <c r="K24" s="241">
        <v>1</v>
      </c>
      <c r="L24" s="478">
        <f>VLOOKUP(B24,Equipamento!$A$8:$E$91,4,0)</f>
        <v>77.343599999999995</v>
      </c>
      <c r="M24" s="481">
        <f>'Mão de obra'!$E$16</f>
        <v>21.8506</v>
      </c>
      <c r="N24" s="214">
        <f t="shared" si="7"/>
        <v>180.21</v>
      </c>
    </row>
    <row r="25" spans="1:15" ht="14.1" customHeight="1" x14ac:dyDescent="0.2">
      <c r="A25" s="208" t="s">
        <v>775</v>
      </c>
      <c r="B25" s="117" t="s">
        <v>470</v>
      </c>
      <c r="C25" s="221" t="s">
        <v>473</v>
      </c>
      <c r="D25" s="116" t="s">
        <v>470</v>
      </c>
      <c r="E25" s="217">
        <v>1</v>
      </c>
      <c r="F25" s="223">
        <f t="shared" si="3"/>
        <v>140</v>
      </c>
      <c r="G25" s="527">
        <f t="shared" si="8"/>
        <v>0</v>
      </c>
      <c r="H25" s="212">
        <f t="shared" si="5"/>
        <v>2.33</v>
      </c>
      <c r="I25" s="211">
        <f t="shared" si="6"/>
        <v>0</v>
      </c>
      <c r="J25" s="212">
        <v>1</v>
      </c>
      <c r="K25" s="241">
        <v>1</v>
      </c>
      <c r="L25" s="478">
        <f>VLOOKUP(B25,Equipamento!$A$8:$E$91,4,0)</f>
        <v>64.245199999999997</v>
      </c>
      <c r="M25" s="481">
        <f>'Mão de obra'!$E$16</f>
        <v>21.8506</v>
      </c>
      <c r="N25" s="214">
        <f t="shared" si="7"/>
        <v>149.69</v>
      </c>
    </row>
    <row r="26" spans="1:15" ht="14.1" customHeight="1" x14ac:dyDescent="0.2">
      <c r="A26" s="208" t="s">
        <v>1041</v>
      </c>
      <c r="B26" s="117" t="s">
        <v>165</v>
      </c>
      <c r="C26" s="793" t="s">
        <v>930</v>
      </c>
      <c r="D26" s="116" t="str">
        <f>B26</f>
        <v>E9094</v>
      </c>
      <c r="E26" s="217">
        <v>1</v>
      </c>
      <c r="F26" s="223">
        <f t="shared" si="3"/>
        <v>140</v>
      </c>
      <c r="G26" s="527">
        <f t="shared" si="8"/>
        <v>0</v>
      </c>
      <c r="H26" s="212">
        <f t="shared" si="5"/>
        <v>2.33</v>
      </c>
      <c r="I26" s="211">
        <f t="shared" si="6"/>
        <v>0</v>
      </c>
      <c r="J26" s="212">
        <v>1</v>
      </c>
      <c r="K26" s="241">
        <v>1</v>
      </c>
      <c r="L26" s="478">
        <f>VLOOKUP(B26,Equipamento!$A$8:$E$91,4,0)</f>
        <v>2345.3872999999999</v>
      </c>
      <c r="M26" s="481">
        <f>'Mão de obra'!$E$15</f>
        <v>21.805800000000001</v>
      </c>
      <c r="N26" s="214">
        <f t="shared" si="7"/>
        <v>5464.75</v>
      </c>
    </row>
    <row r="27" spans="1:15" ht="14.1" customHeight="1" x14ac:dyDescent="0.2">
      <c r="A27" s="222" t="s">
        <v>827</v>
      </c>
      <c r="B27" s="479"/>
      <c r="C27" s="480" t="s">
        <v>659</v>
      </c>
      <c r="D27" s="116"/>
      <c r="E27" s="217"/>
      <c r="F27" s="223"/>
      <c r="G27" s="527"/>
      <c r="H27" s="212"/>
      <c r="I27" s="211"/>
      <c r="J27" s="212"/>
      <c r="K27" s="241"/>
      <c r="L27" s="478"/>
      <c r="M27" s="240"/>
      <c r="N27" s="214"/>
    </row>
    <row r="28" spans="1:15" ht="14.1" customHeight="1" x14ac:dyDescent="0.2">
      <c r="A28" s="208" t="s">
        <v>1354</v>
      </c>
      <c r="B28" s="116" t="s">
        <v>140</v>
      </c>
      <c r="C28" s="221" t="s">
        <v>141</v>
      </c>
      <c r="D28" s="116" t="s">
        <v>474</v>
      </c>
      <c r="E28" s="217">
        <v>1</v>
      </c>
      <c r="F28" s="223">
        <f t="shared" si="3"/>
        <v>140</v>
      </c>
      <c r="G28" s="527">
        <f t="shared" si="8"/>
        <v>0</v>
      </c>
      <c r="H28" s="212">
        <f t="shared" ref="H28:H32" si="12">TRUNC((F28/60)+(G28/50),2)</f>
        <v>2.33</v>
      </c>
      <c r="I28" s="211">
        <f t="shared" ref="I28:I32" si="13">TRUNC(H28/4,0)*0.5</f>
        <v>0</v>
      </c>
      <c r="J28" s="212">
        <v>1</v>
      </c>
      <c r="K28" s="241">
        <v>2</v>
      </c>
      <c r="L28" s="478">
        <f>VLOOKUP(D28,Equipamento!$A$8:$E$61,4,0)</f>
        <v>454.7038</v>
      </c>
      <c r="M28" s="481">
        <f>'Mão de obra'!$E$15</f>
        <v>21.805800000000001</v>
      </c>
      <c r="N28" s="214">
        <f t="shared" ref="N28:N32" si="14">TRUNC(((H28*L28)+(I28*M28))*E28*J28*K28,2)</f>
        <v>2118.91</v>
      </c>
    </row>
    <row r="29" spans="1:15" ht="14.1" customHeight="1" x14ac:dyDescent="0.2">
      <c r="A29" s="208" t="s">
        <v>1355</v>
      </c>
      <c r="B29" s="116" t="s">
        <v>201</v>
      </c>
      <c r="C29" s="221" t="s">
        <v>202</v>
      </c>
      <c r="D29" s="116" t="s">
        <v>474</v>
      </c>
      <c r="E29" s="217">
        <v>1</v>
      </c>
      <c r="F29" s="223">
        <f t="shared" si="3"/>
        <v>140</v>
      </c>
      <c r="G29" s="527">
        <f t="shared" si="8"/>
        <v>0</v>
      </c>
      <c r="H29" s="212">
        <f t="shared" si="12"/>
        <v>2.33</v>
      </c>
      <c r="I29" s="211">
        <f t="shared" si="13"/>
        <v>0</v>
      </c>
      <c r="J29" s="212">
        <v>1</v>
      </c>
      <c r="K29" s="241">
        <v>2</v>
      </c>
      <c r="L29" s="478">
        <f>VLOOKUP(D29,Equipamento!$A$8:$E$61,4,0)</f>
        <v>454.7038</v>
      </c>
      <c r="M29" s="481">
        <f>'Mão de obra'!$E$15</f>
        <v>21.805800000000001</v>
      </c>
      <c r="N29" s="214">
        <f t="shared" si="14"/>
        <v>2118.91</v>
      </c>
    </row>
    <row r="30" spans="1:15" ht="14.1" customHeight="1" x14ac:dyDescent="0.2">
      <c r="A30" s="208" t="s">
        <v>1356</v>
      </c>
      <c r="B30" s="116" t="s">
        <v>195</v>
      </c>
      <c r="C30" s="221" t="s">
        <v>196</v>
      </c>
      <c r="D30" s="116" t="s">
        <v>474</v>
      </c>
      <c r="E30" s="217">
        <v>1</v>
      </c>
      <c r="F30" s="223">
        <f t="shared" si="3"/>
        <v>140</v>
      </c>
      <c r="G30" s="527">
        <f t="shared" si="8"/>
        <v>0</v>
      </c>
      <c r="H30" s="212">
        <f t="shared" si="12"/>
        <v>2.33</v>
      </c>
      <c r="I30" s="211">
        <f t="shared" si="13"/>
        <v>0</v>
      </c>
      <c r="J30" s="212">
        <v>1</v>
      </c>
      <c r="K30" s="241">
        <v>2</v>
      </c>
      <c r="L30" s="478">
        <f>VLOOKUP(D30,Equipamento!$A$8:$E$61,4,0)</f>
        <v>454.7038</v>
      </c>
      <c r="M30" s="481">
        <f>'Mão de obra'!$E$15</f>
        <v>21.805800000000001</v>
      </c>
      <c r="N30" s="214">
        <f t="shared" si="14"/>
        <v>2118.91</v>
      </c>
    </row>
    <row r="31" spans="1:15" ht="14.1" customHeight="1" x14ac:dyDescent="0.2">
      <c r="A31" s="208" t="s">
        <v>1357</v>
      </c>
      <c r="B31" s="116" t="s">
        <v>199</v>
      </c>
      <c r="C31" s="221" t="s">
        <v>200</v>
      </c>
      <c r="D31" s="116" t="s">
        <v>474</v>
      </c>
      <c r="E31" s="217">
        <v>1</v>
      </c>
      <c r="F31" s="223">
        <f t="shared" si="3"/>
        <v>140</v>
      </c>
      <c r="G31" s="527">
        <f t="shared" si="8"/>
        <v>0</v>
      </c>
      <c r="H31" s="212">
        <f t="shared" si="12"/>
        <v>2.33</v>
      </c>
      <c r="I31" s="211">
        <f t="shared" si="13"/>
        <v>0</v>
      </c>
      <c r="J31" s="212">
        <v>1</v>
      </c>
      <c r="K31" s="241">
        <v>2</v>
      </c>
      <c r="L31" s="478">
        <f>VLOOKUP(D31,Equipamento!$A$8:$E$61,4,0)</f>
        <v>454.7038</v>
      </c>
      <c r="M31" s="481">
        <f>'Mão de obra'!$E$15</f>
        <v>21.805800000000001</v>
      </c>
      <c r="N31" s="214">
        <f t="shared" si="14"/>
        <v>2118.91</v>
      </c>
    </row>
    <row r="32" spans="1:15" ht="14.1" customHeight="1" x14ac:dyDescent="0.2">
      <c r="A32" s="208" t="s">
        <v>1358</v>
      </c>
      <c r="B32" s="116" t="s">
        <v>197</v>
      </c>
      <c r="C32" s="221" t="s">
        <v>198</v>
      </c>
      <c r="D32" s="116" t="s">
        <v>474</v>
      </c>
      <c r="E32" s="217">
        <v>1</v>
      </c>
      <c r="F32" s="223">
        <f t="shared" si="3"/>
        <v>140</v>
      </c>
      <c r="G32" s="527">
        <f t="shared" si="8"/>
        <v>0</v>
      </c>
      <c r="H32" s="212">
        <f t="shared" si="12"/>
        <v>2.33</v>
      </c>
      <c r="I32" s="211">
        <f t="shared" si="13"/>
        <v>0</v>
      </c>
      <c r="J32" s="212">
        <v>1</v>
      </c>
      <c r="K32" s="241">
        <v>2</v>
      </c>
      <c r="L32" s="478">
        <f>VLOOKUP(D32,Equipamento!$A$8:$E$61,4,0)</f>
        <v>454.7038</v>
      </c>
      <c r="M32" s="481">
        <f>'Mão de obra'!$E$15</f>
        <v>21.805800000000001</v>
      </c>
      <c r="N32" s="214">
        <f t="shared" si="14"/>
        <v>2118.91</v>
      </c>
    </row>
    <row r="33" spans="1:16" ht="14.1" customHeight="1" x14ac:dyDescent="0.2">
      <c r="A33" s="208" t="s">
        <v>1359</v>
      </c>
      <c r="B33" s="116" t="s">
        <v>892</v>
      </c>
      <c r="C33" s="221" t="s">
        <v>1169</v>
      </c>
      <c r="D33" s="116" t="s">
        <v>474</v>
      </c>
      <c r="E33" s="217">
        <v>1</v>
      </c>
      <c r="F33" s="223">
        <f t="shared" si="3"/>
        <v>140</v>
      </c>
      <c r="G33" s="527">
        <f t="shared" si="8"/>
        <v>0</v>
      </c>
      <c r="H33" s="212">
        <f t="shared" ref="H33" si="15">TRUNC((F33/60)+(G33/50),2)</f>
        <v>2.33</v>
      </c>
      <c r="I33" s="211">
        <f t="shared" ref="I33" si="16">TRUNC(H33/4,0)*0.5</f>
        <v>0</v>
      </c>
      <c r="J33" s="212">
        <v>1</v>
      </c>
      <c r="K33" s="241">
        <v>2</v>
      </c>
      <c r="L33" s="478">
        <f>VLOOKUP(D33,Equipamento!$A$8:$E$61,4,0)</f>
        <v>454.7038</v>
      </c>
      <c r="M33" s="481">
        <f>'Mão de obra'!$E$15</f>
        <v>21.805800000000001</v>
      </c>
      <c r="N33" s="214">
        <f t="shared" ref="N33" si="17">TRUNC(((H33*L33)+(I33*M33))*E33*J33*K33,2)</f>
        <v>2118.91</v>
      </c>
    </row>
    <row r="34" spans="1:16" ht="14.1" customHeight="1" x14ac:dyDescent="0.2">
      <c r="A34" s="208" t="s">
        <v>1171</v>
      </c>
      <c r="B34" s="116" t="s">
        <v>189</v>
      </c>
      <c r="C34" s="221" t="s">
        <v>190</v>
      </c>
      <c r="D34" s="116" t="s">
        <v>474</v>
      </c>
      <c r="E34" s="217">
        <v>1</v>
      </c>
      <c r="F34" s="223">
        <f t="shared" si="3"/>
        <v>140</v>
      </c>
      <c r="G34" s="527">
        <f t="shared" si="8"/>
        <v>0</v>
      </c>
      <c r="H34" s="212">
        <f t="shared" si="5"/>
        <v>2.33</v>
      </c>
      <c r="I34" s="211">
        <f t="shared" si="6"/>
        <v>0</v>
      </c>
      <c r="J34" s="212">
        <v>1</v>
      </c>
      <c r="K34" s="241">
        <v>2</v>
      </c>
      <c r="L34" s="478">
        <f>VLOOKUP(D34,Equipamento!$A$8:$E$61,4,0)</f>
        <v>454.7038</v>
      </c>
      <c r="M34" s="481">
        <f>'Mão de obra'!$E$15</f>
        <v>21.805800000000001</v>
      </c>
      <c r="N34" s="214">
        <f t="shared" si="7"/>
        <v>2118.91</v>
      </c>
    </row>
    <row r="35" spans="1:16" ht="13.5" customHeight="1" x14ac:dyDescent="0.2">
      <c r="A35" s="227"/>
      <c r="B35" s="228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30" t="s">
        <v>476</v>
      </c>
      <c r="N35" s="231">
        <f>SUM(N9:N34)</f>
        <v>35580.660000000003</v>
      </c>
    </row>
    <row r="36" spans="1:16" ht="12.75" customHeight="1" x14ac:dyDescent="0.2">
      <c r="A36" s="227"/>
      <c r="B36" s="228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30" t="s">
        <v>477</v>
      </c>
      <c r="N36" s="231">
        <f>N35</f>
        <v>35580.660000000003</v>
      </c>
      <c r="P36" s="232"/>
    </row>
    <row r="37" spans="1:16" ht="9.75" customHeight="1" x14ac:dyDescent="0.2">
      <c r="P37" s="236"/>
    </row>
    <row r="38" spans="1:16" ht="9.75" customHeight="1" x14ac:dyDescent="0.2">
      <c r="B38" s="243"/>
    </row>
  </sheetData>
  <mergeCells count="10">
    <mergeCell ref="A4:C4"/>
    <mergeCell ref="L6:L7"/>
    <mergeCell ref="M6:M7"/>
    <mergeCell ref="N6:N7"/>
    <mergeCell ref="A6:A7"/>
    <mergeCell ref="B6:C6"/>
    <mergeCell ref="D6:E6"/>
    <mergeCell ref="F6:G6"/>
    <mergeCell ref="H6:H7"/>
    <mergeCell ref="I6:I7"/>
  </mergeCells>
  <phoneticPr fontId="16" type="noConversion"/>
  <conditionalFormatting sqref="B20">
    <cfRule type="duplicateValues" dxfId="15" priority="27" stopIfTrue="1"/>
  </conditionalFormatting>
  <conditionalFormatting sqref="D18">
    <cfRule type="duplicateValues" dxfId="14" priority="26" stopIfTrue="1"/>
  </conditionalFormatting>
  <conditionalFormatting sqref="D20">
    <cfRule type="duplicateValues" dxfId="13" priority="25" stopIfTrue="1"/>
  </conditionalFormatting>
  <conditionalFormatting sqref="B18">
    <cfRule type="duplicateValues" dxfId="12" priority="28" stopIfTrue="1"/>
  </conditionalFormatting>
  <conditionalFormatting sqref="D19">
    <cfRule type="duplicateValues" dxfId="11" priority="23" stopIfTrue="1"/>
  </conditionalFormatting>
  <conditionalFormatting sqref="B19">
    <cfRule type="duplicateValues" dxfId="10" priority="24" stopIfTrue="1"/>
  </conditionalFormatting>
  <conditionalFormatting sqref="B21:B23">
    <cfRule type="duplicateValues" dxfId="9" priority="29" stopIfTrue="1"/>
  </conditionalFormatting>
  <conditionalFormatting sqref="D21:D23">
    <cfRule type="duplicateValues" dxfId="8" priority="30" stopIfTrue="1"/>
  </conditionalFormatting>
  <conditionalFormatting sqref="B34">
    <cfRule type="duplicateValues" dxfId="7" priority="18" stopIfTrue="1"/>
  </conditionalFormatting>
  <conditionalFormatting sqref="B10:B16">
    <cfRule type="duplicateValues" dxfId="6" priority="40" stopIfTrue="1"/>
  </conditionalFormatting>
  <conditionalFormatting sqref="D27 D24:D25">
    <cfRule type="duplicateValues" dxfId="5" priority="52" stopIfTrue="1"/>
  </conditionalFormatting>
  <conditionalFormatting sqref="B27 B24:B25">
    <cfRule type="duplicateValues" dxfId="4" priority="54" stopIfTrue="1"/>
  </conditionalFormatting>
  <conditionalFormatting sqref="B33">
    <cfRule type="duplicateValues" dxfId="3" priority="4" stopIfTrue="1"/>
  </conditionalFormatting>
  <conditionalFormatting sqref="D26">
    <cfRule type="duplicateValues" dxfId="2" priority="3" stopIfTrue="1"/>
  </conditionalFormatting>
  <conditionalFormatting sqref="B26">
    <cfRule type="duplicateValues" dxfId="1" priority="2" stopIfTrue="1"/>
  </conditionalFormatting>
  <conditionalFormatting sqref="B28:B32">
    <cfRule type="duplicateValues" dxfId="0" priority="1" stopIfTrue="1"/>
  </conditionalFormatting>
  <printOptions horizontalCentered="1"/>
  <pageMargins left="0.39370078740157483" right="0.39370078740157483" top="0.39370078740157483" bottom="0.19685039370078741" header="0" footer="0"/>
  <pageSetup paperSize="9" scale="79" fitToHeight="0" orientation="landscape" r:id="rId1"/>
  <headerFooter alignWithMargins="0">
    <oddFooter xml:space="preserve">&amp;L&amp;"Arial,Normal"&amp;8 </oddFooter>
  </headerFooter>
  <rowBreaks count="1" manualBreakCount="1">
    <brk id="3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XFD2768"/>
  <sheetViews>
    <sheetView view="pageBreakPreview" topLeftCell="A2639" zoomScale="70" zoomScaleNormal="85" zoomScaleSheetLayoutView="70" workbookViewId="0">
      <selection activeCell="H2790" sqref="H2790"/>
    </sheetView>
  </sheetViews>
  <sheetFormatPr defaultRowHeight="14.25" x14ac:dyDescent="0.25"/>
  <cols>
    <col min="1" max="1" width="23.7109375" style="743" customWidth="1"/>
    <col min="2" max="2" width="59" style="743" bestFit="1" customWidth="1"/>
    <col min="3" max="3" width="14" style="743" bestFit="1" customWidth="1"/>
    <col min="4" max="4" width="15.28515625" style="743" bestFit="1" customWidth="1"/>
    <col min="5" max="5" width="14.42578125" style="743" bestFit="1" customWidth="1"/>
    <col min="6" max="6" width="17.85546875" style="743" bestFit="1" customWidth="1"/>
    <col min="7" max="7" width="24.28515625" style="743" bestFit="1" customWidth="1"/>
    <col min="8" max="8" width="40.7109375" style="743" bestFit="1" customWidth="1"/>
    <col min="9" max="9" width="25.85546875" style="743" bestFit="1" customWidth="1"/>
    <col min="10" max="16384" width="9.140625" style="743"/>
  </cols>
  <sheetData>
    <row r="1" spans="1:9" x14ac:dyDescent="0.25">
      <c r="A1" s="818"/>
      <c r="B1" s="819"/>
      <c r="C1" s="820"/>
      <c r="D1" s="820"/>
      <c r="E1" s="820"/>
      <c r="F1" s="820"/>
      <c r="G1" s="820"/>
      <c r="H1" s="820"/>
      <c r="I1" s="821"/>
    </row>
    <row r="2" spans="1:9" ht="18" x14ac:dyDescent="0.25">
      <c r="A2" s="822" t="s">
        <v>223</v>
      </c>
      <c r="B2" s="823"/>
      <c r="C2" s="823"/>
      <c r="D2" s="824"/>
      <c r="E2" s="823"/>
      <c r="F2" s="825" t="s">
        <v>255</v>
      </c>
      <c r="G2" s="824">
        <v>3.5150000000000001E-2</v>
      </c>
      <c r="H2" s="823"/>
      <c r="I2" s="826"/>
    </row>
    <row r="3" spans="1:9" ht="15.75" x14ac:dyDescent="0.25">
      <c r="A3" s="827" t="s">
        <v>0</v>
      </c>
      <c r="B3" s="828"/>
      <c r="C3" s="828"/>
      <c r="D3" s="829" t="s">
        <v>1390</v>
      </c>
      <c r="E3" s="828"/>
      <c r="F3" s="828"/>
      <c r="G3" s="830" t="s">
        <v>1</v>
      </c>
      <c r="H3" s="830">
        <v>230.19</v>
      </c>
      <c r="I3" s="831" t="s">
        <v>2</v>
      </c>
    </row>
    <row r="4" spans="1:9" ht="63" x14ac:dyDescent="0.25">
      <c r="A4" s="832">
        <v>5502135</v>
      </c>
      <c r="B4" s="817" t="s">
        <v>768</v>
      </c>
      <c r="C4" s="745" t="str">
        <f>I3</f>
        <v>m³</v>
      </c>
      <c r="D4" s="745">
        <f>I27</f>
        <v>5.58</v>
      </c>
      <c r="E4" s="746"/>
      <c r="F4" s="746"/>
      <c r="G4" s="746"/>
      <c r="H4" s="733"/>
      <c r="I4" s="833" t="s">
        <v>5</v>
      </c>
    </row>
    <row r="5" spans="1:9" ht="15.75" x14ac:dyDescent="0.25">
      <c r="A5" s="834"/>
      <c r="B5" s="828"/>
      <c r="C5" s="828"/>
      <c r="D5" s="1100" t="s">
        <v>6</v>
      </c>
      <c r="E5" s="1101"/>
      <c r="F5" s="1100" t="s">
        <v>7</v>
      </c>
      <c r="G5" s="1101"/>
      <c r="H5" s="828"/>
      <c r="I5" s="835" t="s">
        <v>8</v>
      </c>
    </row>
    <row r="6" spans="1:9" ht="15.75" x14ac:dyDescent="0.25">
      <c r="A6" s="836" t="s">
        <v>9</v>
      </c>
      <c r="B6" s="746"/>
      <c r="C6" s="734" t="s">
        <v>10</v>
      </c>
      <c r="D6" s="734" t="s">
        <v>11</v>
      </c>
      <c r="E6" s="734" t="s">
        <v>12</v>
      </c>
      <c r="F6" s="734" t="s">
        <v>13</v>
      </c>
      <c r="G6" s="734" t="s">
        <v>14</v>
      </c>
      <c r="H6" s="746"/>
      <c r="I6" s="837" t="s">
        <v>15</v>
      </c>
    </row>
    <row r="7" spans="1:9" x14ac:dyDescent="0.25">
      <c r="A7" s="838" t="s">
        <v>137</v>
      </c>
      <c r="B7" s="839" t="s">
        <v>138</v>
      </c>
      <c r="C7" s="840" t="s">
        <v>25</v>
      </c>
      <c r="D7" s="840">
        <v>0.91</v>
      </c>
      <c r="E7" s="840">
        <f>1-D7</f>
        <v>8.9999999999999969E-2</v>
      </c>
      <c r="F7" s="841">
        <f>VLOOKUP(A7,Equipamento!$A$8:$E$91,4,0)</f>
        <v>314.14049999999997</v>
      </c>
      <c r="G7" s="841">
        <f>VLOOKUP(A7,Equipamento!$A$8:$E$91,5,0)</f>
        <v>79.640500000000003</v>
      </c>
      <c r="H7" s="842"/>
      <c r="I7" s="843">
        <f>ROUND(C7*D7*F7+C7*E7*G7,4)</f>
        <v>879.10649999999998</v>
      </c>
    </row>
    <row r="8" spans="1:9" ht="28.5" x14ac:dyDescent="0.25">
      <c r="A8" s="838" t="s">
        <v>189</v>
      </c>
      <c r="B8" s="839" t="s">
        <v>1136</v>
      </c>
      <c r="C8" s="840" t="s">
        <v>18</v>
      </c>
      <c r="D8" s="844">
        <v>1</v>
      </c>
      <c r="E8" s="840" t="s">
        <v>20</v>
      </c>
      <c r="F8" s="841">
        <f>VLOOKUP(A8,Equipamento!$A$8:$E$91,4,0)</f>
        <v>344.96839999999997</v>
      </c>
      <c r="G8" s="841">
        <f>VLOOKUP(A8,Equipamento!$A$8:$E$91,5,0)</f>
        <v>144.56870000000001</v>
      </c>
      <c r="H8" s="842"/>
      <c r="I8" s="843">
        <f t="shared" ref="I8" si="0">ROUND(C8*D8*F8+C8*E8*G8,4)</f>
        <v>344.96839999999997</v>
      </c>
    </row>
    <row r="9" spans="1:9" ht="15" x14ac:dyDescent="0.25">
      <c r="A9" s="845"/>
      <c r="B9" s="739"/>
      <c r="C9" s="739"/>
      <c r="D9" s="739"/>
      <c r="E9" s="739"/>
      <c r="F9" s="739"/>
      <c r="G9" s="739"/>
      <c r="H9" s="646" t="s">
        <v>26</v>
      </c>
      <c r="I9" s="846">
        <f>SUM(I7:I8)</f>
        <v>1224.0749000000001</v>
      </c>
    </row>
    <row r="10" spans="1:9" ht="15" x14ac:dyDescent="0.25">
      <c r="A10" s="847" t="s">
        <v>27</v>
      </c>
      <c r="B10" s="740"/>
      <c r="C10" s="735" t="s">
        <v>10</v>
      </c>
      <c r="D10" s="735" t="s">
        <v>28</v>
      </c>
      <c r="E10" s="740"/>
      <c r="F10" s="735" t="s">
        <v>29</v>
      </c>
      <c r="G10" s="740"/>
      <c r="H10" s="740"/>
      <c r="I10" s="848" t="s">
        <v>30</v>
      </c>
    </row>
    <row r="11" spans="1:9" x14ac:dyDescent="0.25">
      <c r="A11" s="838" t="s">
        <v>34</v>
      </c>
      <c r="B11" s="839" t="s">
        <v>35</v>
      </c>
      <c r="C11" s="840" t="s">
        <v>18</v>
      </c>
      <c r="D11" s="840" t="s">
        <v>33</v>
      </c>
      <c r="E11" s="842"/>
      <c r="F11" s="841">
        <f>VLOOKUP(A11,'Mão de obra'!$A$3:$E$34,5,0)</f>
        <v>16.700700000000001</v>
      </c>
      <c r="G11" s="842"/>
      <c r="H11" s="842"/>
      <c r="I11" s="843">
        <f>ROUND(C11*F11,4)</f>
        <v>16.700700000000001</v>
      </c>
    </row>
    <row r="12" spans="1:9" ht="15" x14ac:dyDescent="0.25">
      <c r="A12" s="849"/>
      <c r="B12" s="842"/>
      <c r="C12" s="842"/>
      <c r="D12" s="842"/>
      <c r="E12" s="842"/>
      <c r="F12" s="842"/>
      <c r="G12" s="842"/>
      <c r="H12" s="850" t="s">
        <v>36</v>
      </c>
      <c r="I12" s="851">
        <f>SUM(I11)</f>
        <v>16.700700000000001</v>
      </c>
    </row>
    <row r="13" spans="1:9" ht="15" x14ac:dyDescent="0.25">
      <c r="A13" s="845"/>
      <c r="B13" s="739"/>
      <c r="C13" s="739"/>
      <c r="D13" s="739"/>
      <c r="E13" s="739"/>
      <c r="F13" s="739"/>
      <c r="G13" s="739"/>
      <c r="H13" s="646" t="s">
        <v>37</v>
      </c>
      <c r="I13" s="846">
        <f>I12+I9</f>
        <v>1240.7756000000002</v>
      </c>
    </row>
    <row r="14" spans="1:9" ht="15" x14ac:dyDescent="0.25">
      <c r="A14" s="849"/>
      <c r="B14" s="842"/>
      <c r="C14" s="842"/>
      <c r="D14" s="842"/>
      <c r="E14" s="842"/>
      <c r="F14" s="842"/>
      <c r="G14" s="842"/>
      <c r="H14" s="850" t="s">
        <v>38</v>
      </c>
      <c r="I14" s="852">
        <f>ROUND(I13/H3,4)</f>
        <v>5.3902000000000001</v>
      </c>
    </row>
    <row r="15" spans="1:9" ht="15" x14ac:dyDescent="0.25">
      <c r="A15" s="849"/>
      <c r="B15" s="842"/>
      <c r="C15" s="842"/>
      <c r="D15" s="842"/>
      <c r="E15" s="842"/>
      <c r="F15" s="842"/>
      <c r="G15" s="842"/>
      <c r="H15" s="850" t="s">
        <v>39</v>
      </c>
      <c r="I15" s="853">
        <f>TRUNC(I14*G2,4)</f>
        <v>0.18940000000000001</v>
      </c>
    </row>
    <row r="16" spans="1:9" ht="15" x14ac:dyDescent="0.25">
      <c r="A16" s="845"/>
      <c r="B16" s="739"/>
      <c r="C16" s="739"/>
      <c r="D16" s="739"/>
      <c r="E16" s="739"/>
      <c r="F16" s="739"/>
      <c r="G16" s="739"/>
      <c r="H16" s="646" t="s">
        <v>40</v>
      </c>
      <c r="I16" s="854"/>
    </row>
    <row r="17" spans="1:9" ht="15" x14ac:dyDescent="0.25">
      <c r="A17" s="847" t="s">
        <v>41</v>
      </c>
      <c r="B17" s="740"/>
      <c r="C17" s="735" t="s">
        <v>10</v>
      </c>
      <c r="D17" s="735" t="s">
        <v>28</v>
      </c>
      <c r="E17" s="740"/>
      <c r="F17" s="735" t="s">
        <v>42</v>
      </c>
      <c r="G17" s="740"/>
      <c r="H17" s="740"/>
      <c r="I17" s="848" t="s">
        <v>43</v>
      </c>
    </row>
    <row r="18" spans="1:9" ht="15" x14ac:dyDescent="0.25">
      <c r="A18" s="855"/>
      <c r="B18" s="740"/>
      <c r="C18" s="740"/>
      <c r="D18" s="740"/>
      <c r="E18" s="740"/>
      <c r="F18" s="740"/>
      <c r="G18" s="740"/>
      <c r="H18" s="647" t="s">
        <v>51</v>
      </c>
      <c r="I18" s="848"/>
    </row>
    <row r="19" spans="1:9" ht="15" x14ac:dyDescent="0.25">
      <c r="A19" s="847" t="s">
        <v>52</v>
      </c>
      <c r="B19" s="740"/>
      <c r="C19" s="735" t="s">
        <v>10</v>
      </c>
      <c r="D19" s="735" t="s">
        <v>28</v>
      </c>
      <c r="E19" s="740"/>
      <c r="F19" s="735" t="s">
        <v>43</v>
      </c>
      <c r="G19" s="740"/>
      <c r="H19" s="740"/>
      <c r="I19" s="856" t="s">
        <v>43</v>
      </c>
    </row>
    <row r="20" spans="1:9" ht="15.75" x14ac:dyDescent="0.25">
      <c r="A20" s="834"/>
      <c r="B20" s="828"/>
      <c r="C20" s="828"/>
      <c r="D20" s="828"/>
      <c r="E20" s="828"/>
      <c r="F20" s="828"/>
      <c r="G20" s="828"/>
      <c r="H20" s="830" t="s">
        <v>53</v>
      </c>
      <c r="I20" s="857"/>
    </row>
    <row r="21" spans="1:9" ht="15.75" x14ac:dyDescent="0.25">
      <c r="A21" s="858"/>
      <c r="B21" s="746"/>
      <c r="C21" s="746"/>
      <c r="D21" s="746"/>
      <c r="E21" s="746"/>
      <c r="F21" s="746"/>
      <c r="G21" s="746"/>
      <c r="H21" s="648" t="s">
        <v>54</v>
      </c>
      <c r="I21" s="859">
        <f>I14+I15+I16+I18+I20</f>
        <v>5.5796000000000001</v>
      </c>
    </row>
    <row r="22" spans="1:9" ht="15.75" x14ac:dyDescent="0.25">
      <c r="A22" s="860" t="s">
        <v>55</v>
      </c>
      <c r="B22" s="816"/>
      <c r="C22" s="815" t="s">
        <v>56</v>
      </c>
      <c r="D22" s="815" t="s">
        <v>10</v>
      </c>
      <c r="E22" s="815" t="s">
        <v>28</v>
      </c>
      <c r="F22" s="815" t="s">
        <v>43</v>
      </c>
      <c r="G22" s="816"/>
      <c r="H22" s="816"/>
      <c r="I22" s="861" t="s">
        <v>43</v>
      </c>
    </row>
    <row r="23" spans="1:9" ht="15" x14ac:dyDescent="0.25">
      <c r="A23" s="855"/>
      <c r="B23" s="740"/>
      <c r="C23" s="740"/>
      <c r="D23" s="740"/>
      <c r="E23" s="740"/>
      <c r="F23" s="740"/>
      <c r="G23" s="740"/>
      <c r="H23" s="647" t="s">
        <v>63</v>
      </c>
      <c r="I23" s="848"/>
    </row>
    <row r="24" spans="1:9" ht="15" x14ac:dyDescent="0.25">
      <c r="A24" s="862" t="s">
        <v>64</v>
      </c>
      <c r="B24" s="842"/>
      <c r="C24" s="863" t="s">
        <v>10</v>
      </c>
      <c r="D24" s="863" t="s">
        <v>28</v>
      </c>
      <c r="E24" s="740"/>
      <c r="F24" s="735" t="s">
        <v>65</v>
      </c>
      <c r="G24" s="740"/>
      <c r="H24" s="842"/>
      <c r="I24" s="853" t="s">
        <v>43</v>
      </c>
    </row>
    <row r="25" spans="1:9" ht="15" x14ac:dyDescent="0.25">
      <c r="A25" s="845"/>
      <c r="B25" s="739"/>
      <c r="C25" s="739"/>
      <c r="D25" s="739"/>
      <c r="E25" s="736" t="s">
        <v>66</v>
      </c>
      <c r="F25" s="736" t="s">
        <v>67</v>
      </c>
      <c r="G25" s="736" t="s">
        <v>68</v>
      </c>
      <c r="H25" s="739"/>
      <c r="I25" s="864"/>
    </row>
    <row r="26" spans="1:9" ht="15" x14ac:dyDescent="0.25">
      <c r="A26" s="849"/>
      <c r="B26" s="842"/>
      <c r="C26" s="842"/>
      <c r="D26" s="842"/>
      <c r="E26" s="842"/>
      <c r="F26" s="842"/>
      <c r="G26" s="842"/>
      <c r="H26" s="850" t="s">
        <v>70</v>
      </c>
      <c r="I26" s="853"/>
    </row>
    <row r="27" spans="1:9" ht="15.75" thickBot="1" x14ac:dyDescent="0.3">
      <c r="A27" s="865"/>
      <c r="B27" s="747"/>
      <c r="C27" s="747"/>
      <c r="D27" s="747"/>
      <c r="E27" s="747"/>
      <c r="F27" s="747"/>
      <c r="G27" s="747"/>
      <c r="H27" s="649" t="s">
        <v>71</v>
      </c>
      <c r="I27" s="866">
        <f>ROUND(I26+I21,2)</f>
        <v>5.58</v>
      </c>
    </row>
    <row r="28" spans="1:9" x14ac:dyDescent="0.25">
      <c r="A28" s="849"/>
      <c r="B28" s="839" t="s">
        <v>72</v>
      </c>
      <c r="C28" s="842"/>
      <c r="D28" s="842"/>
      <c r="E28" s="842"/>
      <c r="F28" s="842"/>
      <c r="G28" s="842"/>
      <c r="H28" s="842"/>
      <c r="I28" s="867"/>
    </row>
    <row r="29" spans="1:9" x14ac:dyDescent="0.25">
      <c r="A29" s="868"/>
      <c r="B29" s="869"/>
      <c r="C29" s="870"/>
      <c r="D29" s="870"/>
      <c r="E29" s="870"/>
      <c r="F29" s="870"/>
      <c r="G29" s="870"/>
      <c r="H29" s="870"/>
      <c r="I29" s="871"/>
    </row>
    <row r="30" spans="1:9" ht="18" x14ac:dyDescent="0.25">
      <c r="A30" s="822" t="s">
        <v>223</v>
      </c>
      <c r="B30" s="823"/>
      <c r="C30" s="823"/>
      <c r="D30" s="824"/>
      <c r="E30" s="823"/>
      <c r="F30" s="825"/>
      <c r="G30" s="824"/>
      <c r="H30" s="823"/>
      <c r="I30" s="826"/>
    </row>
    <row r="31" spans="1:9" ht="15.75" x14ac:dyDescent="0.25">
      <c r="A31" s="827" t="s">
        <v>0</v>
      </c>
      <c r="B31" s="828"/>
      <c r="C31" s="828"/>
      <c r="D31" s="829" t="str">
        <f>$D$3</f>
        <v>Julho/2022</v>
      </c>
      <c r="E31" s="828"/>
      <c r="F31" s="828"/>
      <c r="G31" s="830" t="s">
        <v>1</v>
      </c>
      <c r="H31" s="872">
        <v>1</v>
      </c>
      <c r="I31" s="831" t="s">
        <v>33</v>
      </c>
    </row>
    <row r="32" spans="1:9" ht="15.75" x14ac:dyDescent="0.25">
      <c r="A32" s="832">
        <v>2003864</v>
      </c>
      <c r="B32" s="817" t="s">
        <v>750</v>
      </c>
      <c r="C32" s="745"/>
      <c r="D32" s="748"/>
      <c r="E32" s="746"/>
      <c r="F32" s="746"/>
      <c r="G32" s="746"/>
      <c r="H32" s="733"/>
      <c r="I32" s="833" t="s">
        <v>5</v>
      </c>
    </row>
    <row r="33" spans="1:9" ht="15.75" x14ac:dyDescent="0.25">
      <c r="A33" s="834"/>
      <c r="B33" s="828"/>
      <c r="C33" s="828"/>
      <c r="D33" s="1100" t="s">
        <v>6</v>
      </c>
      <c r="E33" s="1101"/>
      <c r="F33" s="1100" t="s">
        <v>7</v>
      </c>
      <c r="G33" s="1101"/>
      <c r="H33" s="828"/>
      <c r="I33" s="835" t="s">
        <v>8</v>
      </c>
    </row>
    <row r="34" spans="1:9" ht="15.75" x14ac:dyDescent="0.25">
      <c r="A34" s="836" t="s">
        <v>9</v>
      </c>
      <c r="B34" s="746"/>
      <c r="C34" s="734" t="s">
        <v>10</v>
      </c>
      <c r="D34" s="734" t="s">
        <v>11</v>
      </c>
      <c r="E34" s="734" t="s">
        <v>12</v>
      </c>
      <c r="F34" s="734" t="s">
        <v>13</v>
      </c>
      <c r="G34" s="734" t="s">
        <v>14</v>
      </c>
      <c r="H34" s="746"/>
      <c r="I34" s="837" t="s">
        <v>15</v>
      </c>
    </row>
    <row r="35" spans="1:9" x14ac:dyDescent="0.25">
      <c r="A35" s="838" t="s">
        <v>142</v>
      </c>
      <c r="B35" s="839" t="s">
        <v>751</v>
      </c>
      <c r="C35" s="873">
        <v>1</v>
      </c>
      <c r="D35" s="873">
        <v>1</v>
      </c>
      <c r="E35" s="840">
        <v>0</v>
      </c>
      <c r="F35" s="841">
        <f>VLOOKUP(A35,Equipamento!$A$8:$E$91,4,0)</f>
        <v>0.75270000000000004</v>
      </c>
      <c r="G35" s="841">
        <f>VLOOKUP(A35,Equipamento!$A$8:$E$91,5,0)</f>
        <v>0.44</v>
      </c>
      <c r="H35" s="842"/>
      <c r="I35" s="843">
        <f t="shared" ref="I35:I36" si="1">ROUND(C35*D35*F35+C35*E35*G35,4)</f>
        <v>0.75270000000000004</v>
      </c>
    </row>
    <row r="36" spans="1:9" x14ac:dyDescent="0.25">
      <c r="A36" s="838" t="s">
        <v>106</v>
      </c>
      <c r="B36" s="839" t="s">
        <v>107</v>
      </c>
      <c r="C36" s="873">
        <v>1</v>
      </c>
      <c r="D36" s="873">
        <v>1</v>
      </c>
      <c r="E36" s="840">
        <v>0</v>
      </c>
      <c r="F36" s="841">
        <f>VLOOKUP(A36,Equipamento!$A$8:$E$91,4,0)</f>
        <v>20.365600000000001</v>
      </c>
      <c r="G36" s="841">
        <f>VLOOKUP(A36,Equipamento!$A$8:$E$91,5,0)</f>
        <v>3.8374999999999999</v>
      </c>
      <c r="H36" s="842"/>
      <c r="I36" s="843">
        <f t="shared" si="1"/>
        <v>20.365600000000001</v>
      </c>
    </row>
    <row r="37" spans="1:9" ht="15" x14ac:dyDescent="0.25">
      <c r="A37" s="845"/>
      <c r="B37" s="739"/>
      <c r="C37" s="739"/>
      <c r="D37" s="739"/>
      <c r="E37" s="739"/>
      <c r="F37" s="739"/>
      <c r="G37" s="739"/>
      <c r="H37" s="646" t="s">
        <v>26</v>
      </c>
      <c r="I37" s="846">
        <f>SUM(I35:I36)</f>
        <v>21.118300000000001</v>
      </c>
    </row>
    <row r="38" spans="1:9" ht="15" x14ac:dyDescent="0.25">
      <c r="A38" s="847" t="s">
        <v>27</v>
      </c>
      <c r="B38" s="740"/>
      <c r="C38" s="735" t="s">
        <v>10</v>
      </c>
      <c r="D38" s="735" t="s">
        <v>28</v>
      </c>
      <c r="E38" s="740"/>
      <c r="F38" s="735" t="s">
        <v>29</v>
      </c>
      <c r="G38" s="740"/>
      <c r="H38" s="740"/>
      <c r="I38" s="848" t="s">
        <v>30</v>
      </c>
    </row>
    <row r="39" spans="1:9" x14ac:dyDescent="0.25">
      <c r="A39" s="838" t="s">
        <v>752</v>
      </c>
      <c r="B39" s="839" t="s">
        <v>753</v>
      </c>
      <c r="C39" s="873">
        <v>0.05</v>
      </c>
      <c r="D39" s="840" t="s">
        <v>33</v>
      </c>
      <c r="E39" s="842"/>
      <c r="F39" s="841">
        <f>VLOOKUP(A39,'Mão de obra'!$A$3:$E$34,5,0)</f>
        <v>28.062100000000001</v>
      </c>
      <c r="G39" s="842"/>
      <c r="H39" s="842"/>
      <c r="I39" s="843">
        <f t="shared" ref="I39:I40" si="2">ROUND(C39*F39,4)</f>
        <v>1.4031</v>
      </c>
    </row>
    <row r="40" spans="1:9" x14ac:dyDescent="0.25">
      <c r="A40" s="838" t="s">
        <v>681</v>
      </c>
      <c r="B40" s="839" t="s">
        <v>682</v>
      </c>
      <c r="C40" s="873">
        <v>0.01</v>
      </c>
      <c r="D40" s="840" t="s">
        <v>33</v>
      </c>
      <c r="E40" s="842"/>
      <c r="F40" s="841">
        <f>VLOOKUP(A40,'Mão de obra'!$A$3:$E$34,5,0)</f>
        <v>23.459900000000001</v>
      </c>
      <c r="G40" s="842"/>
      <c r="H40" s="842"/>
      <c r="I40" s="843">
        <f t="shared" si="2"/>
        <v>0.2346</v>
      </c>
    </row>
    <row r="41" spans="1:9" ht="15" x14ac:dyDescent="0.25">
      <c r="A41" s="849"/>
      <c r="B41" s="842"/>
      <c r="C41" s="842"/>
      <c r="D41" s="842"/>
      <c r="E41" s="842"/>
      <c r="F41" s="842"/>
      <c r="G41" s="842"/>
      <c r="H41" s="850" t="s">
        <v>36</v>
      </c>
      <c r="I41" s="851">
        <f>SUM(I39:I40)</f>
        <v>1.6376999999999999</v>
      </c>
    </row>
    <row r="42" spans="1:9" ht="15" x14ac:dyDescent="0.25">
      <c r="A42" s="845"/>
      <c r="B42" s="739"/>
      <c r="C42" s="739"/>
      <c r="D42" s="739"/>
      <c r="E42" s="739"/>
      <c r="F42" s="739"/>
      <c r="G42" s="739"/>
      <c r="H42" s="646" t="s">
        <v>37</v>
      </c>
      <c r="I42" s="846">
        <f>I41+I37</f>
        <v>22.756</v>
      </c>
    </row>
    <row r="43" spans="1:9" ht="15" x14ac:dyDescent="0.25">
      <c r="A43" s="849"/>
      <c r="B43" s="842"/>
      <c r="C43" s="842"/>
      <c r="D43" s="842"/>
      <c r="E43" s="842"/>
      <c r="F43" s="842"/>
      <c r="G43" s="842"/>
      <c r="H43" s="850" t="s">
        <v>38</v>
      </c>
      <c r="I43" s="853">
        <f>ROUND(I42/H31,4)</f>
        <v>22.756</v>
      </c>
    </row>
    <row r="44" spans="1:9" ht="15" x14ac:dyDescent="0.25">
      <c r="A44" s="849"/>
      <c r="B44" s="842"/>
      <c r="C44" s="842"/>
      <c r="D44" s="842"/>
      <c r="E44" s="842"/>
      <c r="F44" s="842"/>
      <c r="G44" s="842"/>
      <c r="H44" s="850" t="s">
        <v>39</v>
      </c>
      <c r="I44" s="853">
        <v>0</v>
      </c>
    </row>
    <row r="45" spans="1:9" ht="15" x14ac:dyDescent="0.25">
      <c r="A45" s="845"/>
      <c r="B45" s="739"/>
      <c r="C45" s="739"/>
      <c r="D45" s="739"/>
      <c r="E45" s="739"/>
      <c r="F45" s="739"/>
      <c r="G45" s="739"/>
      <c r="H45" s="646" t="s">
        <v>40</v>
      </c>
      <c r="I45" s="874">
        <v>0</v>
      </c>
    </row>
    <row r="46" spans="1:9" ht="15" x14ac:dyDescent="0.25">
      <c r="A46" s="847" t="s">
        <v>41</v>
      </c>
      <c r="B46" s="740"/>
      <c r="C46" s="735" t="s">
        <v>10</v>
      </c>
      <c r="D46" s="735" t="s">
        <v>28</v>
      </c>
      <c r="E46" s="740"/>
      <c r="F46" s="735" t="s">
        <v>42</v>
      </c>
      <c r="G46" s="740"/>
      <c r="H46" s="740"/>
      <c r="I46" s="848" t="s">
        <v>43</v>
      </c>
    </row>
    <row r="47" spans="1:9" ht="15" x14ac:dyDescent="0.25">
      <c r="A47" s="845"/>
      <c r="B47" s="739"/>
      <c r="C47" s="739"/>
      <c r="D47" s="739"/>
      <c r="E47" s="739"/>
      <c r="F47" s="739"/>
      <c r="G47" s="739"/>
      <c r="H47" s="646" t="s">
        <v>51</v>
      </c>
      <c r="I47" s="846">
        <v>0</v>
      </c>
    </row>
    <row r="48" spans="1:9" ht="15" x14ac:dyDescent="0.25">
      <c r="A48" s="847" t="s">
        <v>52</v>
      </c>
      <c r="B48" s="740"/>
      <c r="C48" s="735" t="s">
        <v>10</v>
      </c>
      <c r="D48" s="735" t="s">
        <v>28</v>
      </c>
      <c r="E48" s="740"/>
      <c r="F48" s="735" t="s">
        <v>43</v>
      </c>
      <c r="G48" s="740"/>
      <c r="H48" s="740"/>
      <c r="I48" s="856" t="s">
        <v>43</v>
      </c>
    </row>
    <row r="49" spans="1:9" ht="15.75" x14ac:dyDescent="0.25">
      <c r="A49" s="834"/>
      <c r="B49" s="828"/>
      <c r="C49" s="828"/>
      <c r="D49" s="828"/>
      <c r="E49" s="828"/>
      <c r="F49" s="828"/>
      <c r="G49" s="828"/>
      <c r="H49" s="830" t="s">
        <v>53</v>
      </c>
      <c r="I49" s="857">
        <v>0</v>
      </c>
    </row>
    <row r="50" spans="1:9" ht="15.75" x14ac:dyDescent="0.25">
      <c r="A50" s="858"/>
      <c r="B50" s="746"/>
      <c r="C50" s="746"/>
      <c r="D50" s="746"/>
      <c r="E50" s="746"/>
      <c r="F50" s="746"/>
      <c r="G50" s="746"/>
      <c r="H50" s="648" t="s">
        <v>54</v>
      </c>
      <c r="I50" s="875">
        <f>I49+I47+SUM(I43:I45)</f>
        <v>22.756</v>
      </c>
    </row>
    <row r="51" spans="1:9" ht="15.75" x14ac:dyDescent="0.25">
      <c r="A51" s="860" t="s">
        <v>55</v>
      </c>
      <c r="B51" s="816"/>
      <c r="C51" s="815" t="s">
        <v>56</v>
      </c>
      <c r="D51" s="815" t="s">
        <v>10</v>
      </c>
      <c r="E51" s="815" t="s">
        <v>28</v>
      </c>
      <c r="F51" s="815" t="s">
        <v>43</v>
      </c>
      <c r="G51" s="816"/>
      <c r="H51" s="816"/>
      <c r="I51" s="861" t="s">
        <v>43</v>
      </c>
    </row>
    <row r="52" spans="1:9" ht="15" x14ac:dyDescent="0.25">
      <c r="A52" s="845"/>
      <c r="B52" s="739"/>
      <c r="C52" s="739"/>
      <c r="D52" s="739"/>
      <c r="E52" s="739"/>
      <c r="F52" s="739"/>
      <c r="G52" s="739"/>
      <c r="H52" s="646" t="s">
        <v>63</v>
      </c>
      <c r="I52" s="874"/>
    </row>
    <row r="53" spans="1:9" ht="15" x14ac:dyDescent="0.25">
      <c r="A53" s="862" t="s">
        <v>64</v>
      </c>
      <c r="B53" s="842"/>
      <c r="C53" s="863" t="s">
        <v>10</v>
      </c>
      <c r="D53" s="863" t="s">
        <v>28</v>
      </c>
      <c r="E53" s="740"/>
      <c r="F53" s="735" t="s">
        <v>65</v>
      </c>
      <c r="G53" s="740"/>
      <c r="H53" s="842"/>
      <c r="I53" s="853" t="s">
        <v>43</v>
      </c>
    </row>
    <row r="54" spans="1:9" ht="15" x14ac:dyDescent="0.25">
      <c r="A54" s="845"/>
      <c r="B54" s="739"/>
      <c r="C54" s="739"/>
      <c r="D54" s="739"/>
      <c r="E54" s="736" t="s">
        <v>66</v>
      </c>
      <c r="F54" s="736" t="s">
        <v>67</v>
      </c>
      <c r="G54" s="736" t="s">
        <v>68</v>
      </c>
      <c r="H54" s="739"/>
      <c r="I54" s="864"/>
    </row>
    <row r="55" spans="1:9" ht="15" x14ac:dyDescent="0.25">
      <c r="A55" s="849"/>
      <c r="B55" s="842"/>
      <c r="C55" s="842"/>
      <c r="D55" s="842"/>
      <c r="E55" s="842"/>
      <c r="F55" s="842"/>
      <c r="G55" s="842"/>
      <c r="H55" s="850" t="s">
        <v>70</v>
      </c>
      <c r="I55" s="853">
        <v>0</v>
      </c>
    </row>
    <row r="56" spans="1:9" ht="15.75" thickBot="1" x14ac:dyDescent="0.3">
      <c r="A56" s="865"/>
      <c r="B56" s="747"/>
      <c r="C56" s="747"/>
      <c r="D56" s="747"/>
      <c r="E56" s="747"/>
      <c r="F56" s="747"/>
      <c r="G56" s="747"/>
      <c r="H56" s="649" t="s">
        <v>71</v>
      </c>
      <c r="I56" s="876">
        <f>ROUND(I55+I52+I50,2)</f>
        <v>22.76</v>
      </c>
    </row>
    <row r="57" spans="1:9" x14ac:dyDescent="0.25">
      <c r="A57" s="868"/>
      <c r="B57" s="869"/>
      <c r="C57" s="870"/>
      <c r="D57" s="870"/>
      <c r="E57" s="870"/>
      <c r="F57" s="870"/>
      <c r="G57" s="870"/>
      <c r="H57" s="870"/>
      <c r="I57" s="871"/>
    </row>
    <row r="58" spans="1:9" ht="18" x14ac:dyDescent="0.25">
      <c r="A58" s="822" t="s">
        <v>223</v>
      </c>
      <c r="B58" s="823"/>
      <c r="C58" s="823"/>
      <c r="D58" s="824"/>
      <c r="E58" s="823"/>
      <c r="F58" s="825"/>
      <c r="G58" s="824"/>
      <c r="H58" s="823"/>
      <c r="I58" s="826"/>
    </row>
    <row r="59" spans="1:9" ht="15.75" x14ac:dyDescent="0.25">
      <c r="A59" s="827" t="s">
        <v>0</v>
      </c>
      <c r="B59" s="828"/>
      <c r="C59" s="828"/>
      <c r="D59" s="829" t="str">
        <f>$D$3</f>
        <v>Julho/2022</v>
      </c>
      <c r="E59" s="828"/>
      <c r="F59" s="828"/>
      <c r="G59" s="830" t="s">
        <v>1</v>
      </c>
      <c r="H59" s="872">
        <v>2.81</v>
      </c>
      <c r="I59" s="831" t="s">
        <v>2</v>
      </c>
    </row>
    <row r="60" spans="1:9" ht="15.75" x14ac:dyDescent="0.25">
      <c r="A60" s="832">
        <v>4915671</v>
      </c>
      <c r="B60" s="817" t="s">
        <v>1025</v>
      </c>
      <c r="C60" s="745"/>
      <c r="D60" s="748"/>
      <c r="E60" s="746"/>
      <c r="F60" s="746"/>
      <c r="G60" s="746"/>
      <c r="H60" s="733"/>
      <c r="I60" s="833" t="s">
        <v>5</v>
      </c>
    </row>
    <row r="61" spans="1:9" ht="15.75" x14ac:dyDescent="0.25">
      <c r="A61" s="834"/>
      <c r="B61" s="828"/>
      <c r="C61" s="828"/>
      <c r="D61" s="1100" t="s">
        <v>6</v>
      </c>
      <c r="E61" s="1101"/>
      <c r="F61" s="1100" t="s">
        <v>7</v>
      </c>
      <c r="G61" s="1101"/>
      <c r="H61" s="828"/>
      <c r="I61" s="835" t="s">
        <v>8</v>
      </c>
    </row>
    <row r="62" spans="1:9" ht="15.75" x14ac:dyDescent="0.25">
      <c r="A62" s="836" t="s">
        <v>9</v>
      </c>
      <c r="B62" s="746"/>
      <c r="C62" s="734" t="s">
        <v>10</v>
      </c>
      <c r="D62" s="734" t="s">
        <v>11</v>
      </c>
      <c r="E62" s="734" t="s">
        <v>12</v>
      </c>
      <c r="F62" s="734" t="s">
        <v>13</v>
      </c>
      <c r="G62" s="734" t="s">
        <v>14</v>
      </c>
      <c r="H62" s="746"/>
      <c r="I62" s="837" t="s">
        <v>15</v>
      </c>
    </row>
    <row r="63" spans="1:9" x14ac:dyDescent="0.25">
      <c r="A63" s="838" t="s">
        <v>1026</v>
      </c>
      <c r="B63" s="839" t="s">
        <v>1027</v>
      </c>
      <c r="C63" s="873">
        <v>1</v>
      </c>
      <c r="D63" s="873">
        <v>1</v>
      </c>
      <c r="E63" s="840">
        <v>0</v>
      </c>
      <c r="F63" s="841">
        <f>VLOOKUP(A63,Equipamento!$A$8:$E$91,4,0)</f>
        <v>11.901899999999999</v>
      </c>
      <c r="G63" s="841">
        <f>VLOOKUP(A63,Equipamento!$A$8:$E$91,5,0)</f>
        <v>1.1344000000000001</v>
      </c>
      <c r="H63" s="842"/>
      <c r="I63" s="843">
        <f t="shared" ref="I63" si="3">ROUND(C63*D63*F63+C63*E63*G63,4)</f>
        <v>11.901899999999999</v>
      </c>
    </row>
    <row r="64" spans="1:9" ht="15" x14ac:dyDescent="0.25">
      <c r="A64" s="845"/>
      <c r="B64" s="739"/>
      <c r="C64" s="739"/>
      <c r="D64" s="739"/>
      <c r="E64" s="739"/>
      <c r="F64" s="739"/>
      <c r="G64" s="739"/>
      <c r="H64" s="646" t="s">
        <v>26</v>
      </c>
      <c r="I64" s="846">
        <f>SUM(I63:I63)</f>
        <v>11.901899999999999</v>
      </c>
    </row>
    <row r="65" spans="1:9" ht="15" x14ac:dyDescent="0.25">
      <c r="A65" s="847" t="s">
        <v>27</v>
      </c>
      <c r="B65" s="740"/>
      <c r="C65" s="735" t="s">
        <v>10</v>
      </c>
      <c r="D65" s="735" t="s">
        <v>28</v>
      </c>
      <c r="E65" s="740"/>
      <c r="F65" s="735" t="s">
        <v>29</v>
      </c>
      <c r="G65" s="740"/>
      <c r="H65" s="740"/>
      <c r="I65" s="848" t="s">
        <v>30</v>
      </c>
    </row>
    <row r="66" spans="1:9" x14ac:dyDescent="0.25">
      <c r="A66" s="838" t="s">
        <v>34</v>
      </c>
      <c r="B66" s="839" t="s">
        <v>35</v>
      </c>
      <c r="C66" s="873">
        <v>2</v>
      </c>
      <c r="D66" s="840" t="s">
        <v>33</v>
      </c>
      <c r="E66" s="842"/>
      <c r="F66" s="841">
        <f>VLOOKUP(A66,'Mão de obra'!$A$3:$E$34,5,0)</f>
        <v>16.700700000000001</v>
      </c>
      <c r="G66" s="842"/>
      <c r="H66" s="842"/>
      <c r="I66" s="843">
        <f t="shared" ref="I66" si="4">ROUND(C66*F66,4)</f>
        <v>33.401400000000002</v>
      </c>
    </row>
    <row r="67" spans="1:9" ht="15" x14ac:dyDescent="0.25">
      <c r="A67" s="849"/>
      <c r="B67" s="842"/>
      <c r="C67" s="842"/>
      <c r="D67" s="842"/>
      <c r="E67" s="842"/>
      <c r="F67" s="842"/>
      <c r="G67" s="842"/>
      <c r="H67" s="850" t="s">
        <v>36</v>
      </c>
      <c r="I67" s="851">
        <f>SUM(I66:I66)</f>
        <v>33.401400000000002</v>
      </c>
    </row>
    <row r="68" spans="1:9" ht="15" x14ac:dyDescent="0.25">
      <c r="A68" s="845"/>
      <c r="B68" s="739"/>
      <c r="C68" s="739"/>
      <c r="D68" s="739"/>
      <c r="E68" s="739"/>
      <c r="F68" s="739"/>
      <c r="G68" s="739"/>
      <c r="H68" s="646" t="s">
        <v>37</v>
      </c>
      <c r="I68" s="846">
        <f>I67+I64</f>
        <v>45.3033</v>
      </c>
    </row>
    <row r="69" spans="1:9" ht="15" x14ac:dyDescent="0.25">
      <c r="A69" s="849"/>
      <c r="B69" s="842"/>
      <c r="C69" s="842"/>
      <c r="D69" s="842"/>
      <c r="E69" s="842"/>
      <c r="F69" s="842"/>
      <c r="G69" s="842"/>
      <c r="H69" s="850" t="s">
        <v>38</v>
      </c>
      <c r="I69" s="853">
        <f>ROUND(I68/H59,4)</f>
        <v>16.122199999999999</v>
      </c>
    </row>
    <row r="70" spans="1:9" ht="15" x14ac:dyDescent="0.25">
      <c r="A70" s="849"/>
      <c r="B70" s="842"/>
      <c r="C70" s="842"/>
      <c r="D70" s="842"/>
      <c r="E70" s="842"/>
      <c r="F70" s="842"/>
      <c r="G70" s="842"/>
      <c r="H70" s="850" t="s">
        <v>39</v>
      </c>
      <c r="I70" s="853">
        <v>0</v>
      </c>
    </row>
    <row r="71" spans="1:9" ht="15" x14ac:dyDescent="0.25">
      <c r="A71" s="845"/>
      <c r="B71" s="739"/>
      <c r="C71" s="739"/>
      <c r="D71" s="739"/>
      <c r="E71" s="739"/>
      <c r="F71" s="739"/>
      <c r="G71" s="739"/>
      <c r="H71" s="646" t="s">
        <v>40</v>
      </c>
      <c r="I71" s="874">
        <v>0</v>
      </c>
    </row>
    <row r="72" spans="1:9" ht="15" x14ac:dyDescent="0.25">
      <c r="A72" s="847" t="s">
        <v>41</v>
      </c>
      <c r="B72" s="740"/>
      <c r="C72" s="735" t="s">
        <v>10</v>
      </c>
      <c r="D72" s="735" t="s">
        <v>28</v>
      </c>
      <c r="E72" s="740"/>
      <c r="F72" s="735" t="s">
        <v>42</v>
      </c>
      <c r="G72" s="740"/>
      <c r="H72" s="740"/>
      <c r="I72" s="848" t="s">
        <v>43</v>
      </c>
    </row>
    <row r="73" spans="1:9" ht="15" x14ac:dyDescent="0.25">
      <c r="A73" s="845"/>
      <c r="B73" s="739"/>
      <c r="C73" s="739"/>
      <c r="D73" s="739"/>
      <c r="E73" s="739"/>
      <c r="F73" s="739"/>
      <c r="G73" s="739"/>
      <c r="H73" s="646" t="s">
        <v>51</v>
      </c>
      <c r="I73" s="846">
        <v>0</v>
      </c>
    </row>
    <row r="74" spans="1:9" ht="15" x14ac:dyDescent="0.25">
      <c r="A74" s="847" t="s">
        <v>52</v>
      </c>
      <c r="B74" s="740"/>
      <c r="C74" s="735" t="s">
        <v>10</v>
      </c>
      <c r="D74" s="735" t="s">
        <v>28</v>
      </c>
      <c r="E74" s="740"/>
      <c r="F74" s="735" t="s">
        <v>43</v>
      </c>
      <c r="G74" s="740"/>
      <c r="H74" s="740"/>
      <c r="I74" s="856" t="s">
        <v>43</v>
      </c>
    </row>
    <row r="75" spans="1:9" ht="15.75" x14ac:dyDescent="0.25">
      <c r="A75" s="834"/>
      <c r="B75" s="828"/>
      <c r="C75" s="828"/>
      <c r="D75" s="828"/>
      <c r="E75" s="828"/>
      <c r="F75" s="828"/>
      <c r="G75" s="828"/>
      <c r="H75" s="830" t="s">
        <v>53</v>
      </c>
      <c r="I75" s="857">
        <v>0</v>
      </c>
    </row>
    <row r="76" spans="1:9" ht="15.75" x14ac:dyDescent="0.25">
      <c r="A76" s="858"/>
      <c r="B76" s="746"/>
      <c r="C76" s="746"/>
      <c r="D76" s="746"/>
      <c r="E76" s="746"/>
      <c r="F76" s="746"/>
      <c r="G76" s="746"/>
      <c r="H76" s="648" t="s">
        <v>54</v>
      </c>
      <c r="I76" s="875">
        <f>I75+I73+SUM(I69:I71)</f>
        <v>16.122199999999999</v>
      </c>
    </row>
    <row r="77" spans="1:9" ht="15.75" x14ac:dyDescent="0.25">
      <c r="A77" s="860" t="s">
        <v>55</v>
      </c>
      <c r="B77" s="816"/>
      <c r="C77" s="815" t="s">
        <v>56</v>
      </c>
      <c r="D77" s="815" t="s">
        <v>10</v>
      </c>
      <c r="E77" s="815" t="s">
        <v>28</v>
      </c>
      <c r="F77" s="815" t="s">
        <v>43</v>
      </c>
      <c r="G77" s="816"/>
      <c r="H77" s="816"/>
      <c r="I77" s="861" t="s">
        <v>43</v>
      </c>
    </row>
    <row r="78" spans="1:9" ht="15" x14ac:dyDescent="0.25">
      <c r="A78" s="845"/>
      <c r="B78" s="739"/>
      <c r="C78" s="739"/>
      <c r="D78" s="739"/>
      <c r="E78" s="739"/>
      <c r="F78" s="739"/>
      <c r="G78" s="739"/>
      <c r="H78" s="646" t="s">
        <v>63</v>
      </c>
      <c r="I78" s="874"/>
    </row>
    <row r="79" spans="1:9" ht="15" x14ac:dyDescent="0.25">
      <c r="A79" s="862" t="s">
        <v>64</v>
      </c>
      <c r="B79" s="842"/>
      <c r="C79" s="863" t="s">
        <v>10</v>
      </c>
      <c r="D79" s="863" t="s">
        <v>28</v>
      </c>
      <c r="E79" s="740"/>
      <c r="F79" s="735" t="s">
        <v>65</v>
      </c>
      <c r="G79" s="740"/>
      <c r="H79" s="842"/>
      <c r="I79" s="853" t="s">
        <v>43</v>
      </c>
    </row>
    <row r="80" spans="1:9" ht="15" x14ac:dyDescent="0.25">
      <c r="A80" s="845"/>
      <c r="B80" s="739"/>
      <c r="C80" s="739"/>
      <c r="D80" s="739"/>
      <c r="E80" s="736" t="s">
        <v>66</v>
      </c>
      <c r="F80" s="736" t="s">
        <v>67</v>
      </c>
      <c r="G80" s="736" t="s">
        <v>68</v>
      </c>
      <c r="H80" s="739"/>
      <c r="I80" s="864"/>
    </row>
    <row r="81" spans="1:9" ht="15" x14ac:dyDescent="0.25">
      <c r="A81" s="849"/>
      <c r="B81" s="842"/>
      <c r="C81" s="842"/>
      <c r="D81" s="842"/>
      <c r="E81" s="842"/>
      <c r="F81" s="842"/>
      <c r="G81" s="842"/>
      <c r="H81" s="850" t="s">
        <v>70</v>
      </c>
      <c r="I81" s="853">
        <v>0</v>
      </c>
    </row>
    <row r="82" spans="1:9" ht="15.75" thickBot="1" x14ac:dyDescent="0.3">
      <c r="A82" s="865"/>
      <c r="B82" s="747"/>
      <c r="C82" s="747"/>
      <c r="D82" s="747"/>
      <c r="E82" s="747"/>
      <c r="F82" s="747"/>
      <c r="G82" s="747"/>
      <c r="H82" s="649" t="s">
        <v>71</v>
      </c>
      <c r="I82" s="876">
        <f>ROUND(I81+I78+I76,2)</f>
        <v>16.12</v>
      </c>
    </row>
    <row r="83" spans="1:9" x14ac:dyDescent="0.25">
      <c r="A83" s="868"/>
      <c r="B83" s="869"/>
      <c r="C83" s="870"/>
      <c r="D83" s="870"/>
      <c r="E83" s="870"/>
      <c r="F83" s="870"/>
      <c r="G83" s="870"/>
      <c r="H83" s="870"/>
      <c r="I83" s="871"/>
    </row>
    <row r="84" spans="1:9" ht="18" x14ac:dyDescent="0.25">
      <c r="A84" s="822" t="s">
        <v>223</v>
      </c>
      <c r="B84" s="823"/>
      <c r="C84" s="823"/>
      <c r="D84" s="824"/>
      <c r="E84" s="823"/>
      <c r="F84" s="825"/>
      <c r="G84" s="824"/>
      <c r="H84" s="823"/>
      <c r="I84" s="826"/>
    </row>
    <row r="85" spans="1:9" ht="15.75" x14ac:dyDescent="0.25">
      <c r="A85" s="877" t="s">
        <v>0</v>
      </c>
      <c r="B85" s="878"/>
      <c r="C85" s="828"/>
      <c r="D85" s="829" t="str">
        <f>$D$3</f>
        <v>Julho/2022</v>
      </c>
      <c r="E85" s="828"/>
      <c r="F85" s="828"/>
      <c r="G85" s="830" t="s">
        <v>1</v>
      </c>
      <c r="H85" s="879">
        <v>3.1539999999999999</v>
      </c>
      <c r="I85" s="831" t="s">
        <v>2</v>
      </c>
    </row>
    <row r="86" spans="1:9" ht="31.5" x14ac:dyDescent="0.25">
      <c r="A86" s="880">
        <v>2306066</v>
      </c>
      <c r="B86" s="817" t="s">
        <v>899</v>
      </c>
      <c r="C86" s="745" t="str">
        <f>I85</f>
        <v>m³</v>
      </c>
      <c r="D86" s="749">
        <f>I122</f>
        <v>472.55</v>
      </c>
      <c r="E86" s="746"/>
      <c r="F86" s="746"/>
      <c r="G86" s="746"/>
      <c r="H86" s="733"/>
      <c r="I86" s="833" t="s">
        <v>5</v>
      </c>
    </row>
    <row r="87" spans="1:9" ht="15.75" x14ac:dyDescent="0.25">
      <c r="A87" s="834"/>
      <c r="B87" s="828"/>
      <c r="C87" s="828"/>
      <c r="D87" s="1100" t="s">
        <v>6</v>
      </c>
      <c r="E87" s="1101"/>
      <c r="F87" s="1100" t="s">
        <v>7</v>
      </c>
      <c r="G87" s="1101"/>
      <c r="H87" s="828"/>
      <c r="I87" s="835" t="s">
        <v>8</v>
      </c>
    </row>
    <row r="88" spans="1:9" ht="15.75" x14ac:dyDescent="0.25">
      <c r="A88" s="836" t="s">
        <v>9</v>
      </c>
      <c r="B88" s="746"/>
      <c r="C88" s="734" t="s">
        <v>10</v>
      </c>
      <c r="D88" s="734" t="s">
        <v>11</v>
      </c>
      <c r="E88" s="734" t="s">
        <v>12</v>
      </c>
      <c r="F88" s="734" t="s">
        <v>13</v>
      </c>
      <c r="G88" s="734" t="s">
        <v>14</v>
      </c>
      <c r="H88" s="746"/>
      <c r="I88" s="837" t="s">
        <v>15</v>
      </c>
    </row>
    <row r="89" spans="1:9" ht="28.5" x14ac:dyDescent="0.25">
      <c r="A89" s="838" t="s">
        <v>888</v>
      </c>
      <c r="B89" s="839" t="s">
        <v>893</v>
      </c>
      <c r="C89" s="881">
        <v>0.12</v>
      </c>
      <c r="D89" s="873">
        <v>1</v>
      </c>
      <c r="E89" s="873" t="s">
        <v>20</v>
      </c>
      <c r="F89" s="841">
        <f>VLOOKUP(A89,Equipamento!$A$8:$E$91,4,0)</f>
        <v>53.909700000000001</v>
      </c>
      <c r="G89" s="841">
        <f>VLOOKUP(A89,Equipamento!$A$8:$E$91,5,0)</f>
        <v>29.927</v>
      </c>
      <c r="H89" s="842"/>
      <c r="I89" s="843">
        <f t="shared" ref="I89:I95" si="5">ROUND(C89*D89*F89+C89*E89*G89,4)</f>
        <v>6.4691999999999998</v>
      </c>
    </row>
    <row r="90" spans="1:9" x14ac:dyDescent="0.25">
      <c r="A90" s="838" t="s">
        <v>203</v>
      </c>
      <c r="B90" s="839" t="s">
        <v>894</v>
      </c>
      <c r="C90" s="881">
        <v>1</v>
      </c>
      <c r="D90" s="873">
        <v>0.08</v>
      </c>
      <c r="E90" s="873">
        <v>0.92</v>
      </c>
      <c r="F90" s="841">
        <f>VLOOKUP(A90,Equipamento!$A$8:$E$91,4,0)</f>
        <v>280.83699999999999</v>
      </c>
      <c r="G90" s="841">
        <f>VLOOKUP(A90,Equipamento!$A$8:$E$91,5,0)</f>
        <v>63.352499999999999</v>
      </c>
      <c r="H90" s="842"/>
      <c r="I90" s="843">
        <f t="shared" si="5"/>
        <v>80.751300000000001</v>
      </c>
    </row>
    <row r="91" spans="1:9" x14ac:dyDescent="0.25">
      <c r="A91" s="838" t="s">
        <v>889</v>
      </c>
      <c r="B91" s="839" t="s">
        <v>895</v>
      </c>
      <c r="C91" s="881">
        <v>1</v>
      </c>
      <c r="D91" s="873">
        <v>1</v>
      </c>
      <c r="E91" s="873">
        <v>0</v>
      </c>
      <c r="F91" s="841">
        <f>VLOOKUP(A91,Equipamento!$A$8:$E$91,4,0)</f>
        <v>66.312299999999993</v>
      </c>
      <c r="G91" s="841">
        <f>VLOOKUP(A91,Equipamento!$A$8:$E$91,5,0)</f>
        <v>13.3424</v>
      </c>
      <c r="H91" s="842"/>
      <c r="I91" s="843">
        <f t="shared" si="5"/>
        <v>66.312299999999993</v>
      </c>
    </row>
    <row r="92" spans="1:9" x14ac:dyDescent="0.25">
      <c r="A92" s="838" t="s">
        <v>890</v>
      </c>
      <c r="B92" s="839" t="s">
        <v>896</v>
      </c>
      <c r="C92" s="881">
        <v>0.12</v>
      </c>
      <c r="D92" s="873">
        <v>1</v>
      </c>
      <c r="E92" s="873">
        <v>0</v>
      </c>
      <c r="F92" s="841">
        <f>VLOOKUP(A92,Equipamento!$A$8:$E$91,4,0)</f>
        <v>118.7978</v>
      </c>
      <c r="G92" s="841">
        <f>VLOOKUP(A92,Equipamento!$A$8:$E$91,5,0)</f>
        <v>5.2740999999999998</v>
      </c>
      <c r="H92" s="842"/>
      <c r="I92" s="843">
        <f t="shared" si="5"/>
        <v>14.255699999999999</v>
      </c>
    </row>
    <row r="93" spans="1:9" ht="28.5" x14ac:dyDescent="0.25">
      <c r="A93" s="838" t="s">
        <v>891</v>
      </c>
      <c r="B93" s="839" t="s">
        <v>897</v>
      </c>
      <c r="C93" s="881">
        <v>0.12059</v>
      </c>
      <c r="D93" s="873">
        <v>1</v>
      </c>
      <c r="E93" s="873">
        <v>0</v>
      </c>
      <c r="F93" s="841">
        <f>VLOOKUP(A93,Equipamento!$A$8:$E$91,4,0)</f>
        <v>22.8276</v>
      </c>
      <c r="G93" s="841">
        <f>VLOOKUP(A93,Equipamento!$A$8:$E$91,5,0)</f>
        <v>21.154199999999999</v>
      </c>
      <c r="H93" s="842"/>
      <c r="I93" s="843">
        <f t="shared" si="5"/>
        <v>2.7528000000000001</v>
      </c>
    </row>
    <row r="94" spans="1:9" ht="28.5" x14ac:dyDescent="0.25">
      <c r="A94" s="838" t="s">
        <v>892</v>
      </c>
      <c r="B94" s="839" t="s">
        <v>898</v>
      </c>
      <c r="C94" s="881">
        <v>1</v>
      </c>
      <c r="D94" s="873">
        <v>1</v>
      </c>
      <c r="E94" s="873">
        <v>0</v>
      </c>
      <c r="F94" s="841">
        <f>VLOOKUP(A94,Equipamento!$A$8:$E$91,4,0)</f>
        <v>268.88929999999999</v>
      </c>
      <c r="G94" s="841">
        <f>VLOOKUP(A94,Equipamento!$A$8:$E$91,5,0)</f>
        <v>140.04239999999999</v>
      </c>
      <c r="H94" s="842"/>
      <c r="I94" s="843">
        <f t="shared" si="5"/>
        <v>268.88929999999999</v>
      </c>
    </row>
    <row r="95" spans="1:9" ht="28.5" x14ac:dyDescent="0.25">
      <c r="A95" s="838" t="s">
        <v>21</v>
      </c>
      <c r="B95" s="839" t="s">
        <v>22</v>
      </c>
      <c r="C95" s="881">
        <v>0.68289</v>
      </c>
      <c r="D95" s="873">
        <v>1</v>
      </c>
      <c r="E95" s="873">
        <v>0</v>
      </c>
      <c r="F95" s="841">
        <f>VLOOKUP(A95,Equipamento!$A$8:$E$91,4,0)</f>
        <v>0.77129999999999999</v>
      </c>
      <c r="G95" s="841">
        <f>VLOOKUP(A95,Equipamento!$A$8:$E$91,5,0)</f>
        <v>0.52439999999999998</v>
      </c>
      <c r="H95" s="842"/>
      <c r="I95" s="843">
        <f t="shared" si="5"/>
        <v>0.52669999999999995</v>
      </c>
    </row>
    <row r="96" spans="1:9" ht="15" x14ac:dyDescent="0.25">
      <c r="A96" s="845"/>
      <c r="B96" s="739"/>
      <c r="C96" s="750"/>
      <c r="D96" s="739"/>
      <c r="E96" s="739"/>
      <c r="F96" s="739"/>
      <c r="G96" s="739"/>
      <c r="H96" s="646" t="s">
        <v>26</v>
      </c>
      <c r="I96" s="846">
        <f>SUM(I89:I95)</f>
        <v>439.95730000000003</v>
      </c>
    </row>
    <row r="97" spans="1:9" ht="15" x14ac:dyDescent="0.25">
      <c r="A97" s="847" t="s">
        <v>27</v>
      </c>
      <c r="B97" s="740"/>
      <c r="C97" s="737" t="s">
        <v>10</v>
      </c>
      <c r="D97" s="735" t="s">
        <v>28</v>
      </c>
      <c r="E97" s="740"/>
      <c r="F97" s="735" t="s">
        <v>29</v>
      </c>
      <c r="G97" s="740"/>
      <c r="H97" s="740"/>
      <c r="I97" s="848" t="s">
        <v>30</v>
      </c>
    </row>
    <row r="98" spans="1:9" x14ac:dyDescent="0.25">
      <c r="A98" s="838" t="s">
        <v>34</v>
      </c>
      <c r="B98" s="839" t="s">
        <v>35</v>
      </c>
      <c r="C98" s="881">
        <v>4.6828900000000004</v>
      </c>
      <c r="D98" s="840" t="s">
        <v>33</v>
      </c>
      <c r="E98" s="842"/>
      <c r="F98" s="841">
        <f>VLOOKUP(A98,'Mão de obra'!$A$3:$E$34,5,0)</f>
        <v>16.700700000000001</v>
      </c>
      <c r="G98" s="842"/>
      <c r="H98" s="842"/>
      <c r="I98" s="843">
        <f t="shared" ref="I98" si="6">ROUND(C98*F98,4)</f>
        <v>78.207499999999996</v>
      </c>
    </row>
    <row r="99" spans="1:9" ht="15" x14ac:dyDescent="0.25">
      <c r="A99" s="849"/>
      <c r="B99" s="842"/>
      <c r="C99" s="882"/>
      <c r="D99" s="842"/>
      <c r="E99" s="842"/>
      <c r="F99" s="842"/>
      <c r="G99" s="842"/>
      <c r="H99" s="850" t="s">
        <v>36</v>
      </c>
      <c r="I99" s="851">
        <f>SUM(I98:I98)</f>
        <v>78.207499999999996</v>
      </c>
    </row>
    <row r="100" spans="1:9" ht="15" x14ac:dyDescent="0.25">
      <c r="A100" s="845"/>
      <c r="B100" s="739"/>
      <c r="C100" s="750"/>
      <c r="D100" s="739"/>
      <c r="E100" s="739"/>
      <c r="F100" s="739"/>
      <c r="G100" s="739"/>
      <c r="H100" s="646" t="s">
        <v>37</v>
      </c>
      <c r="I100" s="846">
        <f>I99+I96</f>
        <v>518.16480000000001</v>
      </c>
    </row>
    <row r="101" spans="1:9" ht="15" x14ac:dyDescent="0.25">
      <c r="A101" s="849"/>
      <c r="B101" s="842"/>
      <c r="C101" s="882"/>
      <c r="D101" s="842"/>
      <c r="E101" s="842"/>
      <c r="F101" s="842"/>
      <c r="G101" s="842"/>
      <c r="H101" s="850" t="s">
        <v>38</v>
      </c>
      <c r="I101" s="853">
        <f>ROUND(I100/H85,4)</f>
        <v>164.28809999999999</v>
      </c>
    </row>
    <row r="102" spans="1:9" ht="15" x14ac:dyDescent="0.25">
      <c r="A102" s="849"/>
      <c r="B102" s="842"/>
      <c r="C102" s="882"/>
      <c r="D102" s="842"/>
      <c r="E102" s="842"/>
      <c r="F102" s="842"/>
      <c r="G102" s="842"/>
      <c r="H102" s="850" t="s">
        <v>39</v>
      </c>
      <c r="I102" s="853">
        <v>0</v>
      </c>
    </row>
    <row r="103" spans="1:9" ht="15" x14ac:dyDescent="0.25">
      <c r="A103" s="845"/>
      <c r="B103" s="739"/>
      <c r="C103" s="750"/>
      <c r="D103" s="739"/>
      <c r="E103" s="739"/>
      <c r="F103" s="739"/>
      <c r="G103" s="739"/>
      <c r="H103" s="646" t="s">
        <v>40</v>
      </c>
      <c r="I103" s="874">
        <v>0</v>
      </c>
    </row>
    <row r="104" spans="1:9" ht="15" x14ac:dyDescent="0.25">
      <c r="A104" s="847" t="s">
        <v>41</v>
      </c>
      <c r="B104" s="740"/>
      <c r="C104" s="737" t="s">
        <v>10</v>
      </c>
      <c r="D104" s="735" t="s">
        <v>28</v>
      </c>
      <c r="E104" s="740"/>
      <c r="F104" s="735" t="s">
        <v>42</v>
      </c>
      <c r="G104" s="740"/>
      <c r="H104" s="740"/>
      <c r="I104" s="848" t="s">
        <v>43</v>
      </c>
    </row>
    <row r="105" spans="1:9" x14ac:dyDescent="0.25">
      <c r="A105" s="838" t="s">
        <v>44</v>
      </c>
      <c r="B105" s="839" t="s">
        <v>45</v>
      </c>
      <c r="C105" s="881">
        <v>0.16300000000000001</v>
      </c>
      <c r="D105" s="840" t="s">
        <v>2</v>
      </c>
      <c r="E105" s="842"/>
      <c r="F105" s="841">
        <f>VLOOKUP(A105,Material!$A$8:$D$108,4,0)</f>
        <v>78.012299999999996</v>
      </c>
      <c r="G105" s="842"/>
      <c r="H105" s="842"/>
      <c r="I105" s="843">
        <f>ROUND(C105*F105,4)</f>
        <v>12.715999999999999</v>
      </c>
    </row>
    <row r="106" spans="1:9" x14ac:dyDescent="0.25">
      <c r="A106" s="838" t="s">
        <v>48</v>
      </c>
      <c r="B106" s="839" t="s">
        <v>49</v>
      </c>
      <c r="C106" s="881">
        <v>136</v>
      </c>
      <c r="D106" s="840" t="s">
        <v>2</v>
      </c>
      <c r="E106" s="842"/>
      <c r="F106" s="841">
        <f>VLOOKUP(A106,Material!$A$8:$D$108,4,0)</f>
        <v>0.5454</v>
      </c>
      <c r="G106" s="842"/>
      <c r="H106" s="842"/>
      <c r="I106" s="843">
        <f t="shared" ref="I106:I107" si="7">ROUND(C106*F106,4)</f>
        <v>74.174400000000006</v>
      </c>
    </row>
    <row r="107" spans="1:9" ht="28.5" x14ac:dyDescent="0.25">
      <c r="A107" s="838" t="s">
        <v>900</v>
      </c>
      <c r="B107" s="839" t="s">
        <v>901</v>
      </c>
      <c r="C107" s="881">
        <v>1E-3</v>
      </c>
      <c r="D107" s="840" t="s">
        <v>50</v>
      </c>
      <c r="E107" s="842"/>
      <c r="F107" s="841">
        <f>VLOOKUP(A107,Material!$A$8:$D$108,4,0)</f>
        <v>2652.9308000000001</v>
      </c>
      <c r="G107" s="842"/>
      <c r="H107" s="842"/>
      <c r="I107" s="843">
        <f t="shared" si="7"/>
        <v>2.6528999999999998</v>
      </c>
    </row>
    <row r="108" spans="1:9" ht="15" x14ac:dyDescent="0.25">
      <c r="A108" s="845"/>
      <c r="B108" s="739"/>
      <c r="C108" s="750"/>
      <c r="D108" s="739"/>
      <c r="E108" s="739"/>
      <c r="F108" s="739"/>
      <c r="G108" s="739"/>
      <c r="H108" s="646" t="s">
        <v>51</v>
      </c>
      <c r="I108" s="846">
        <f>SUM(I105:I107)</f>
        <v>89.543300000000002</v>
      </c>
    </row>
    <row r="109" spans="1:9" ht="15" x14ac:dyDescent="0.25">
      <c r="A109" s="847" t="s">
        <v>52</v>
      </c>
      <c r="B109" s="740"/>
      <c r="C109" s="737" t="s">
        <v>10</v>
      </c>
      <c r="D109" s="735" t="s">
        <v>28</v>
      </c>
      <c r="E109" s="740"/>
      <c r="F109" s="735" t="s">
        <v>43</v>
      </c>
      <c r="G109" s="740"/>
      <c r="H109" s="740"/>
      <c r="I109" s="856" t="s">
        <v>43</v>
      </c>
    </row>
    <row r="110" spans="1:9" ht="15.75" x14ac:dyDescent="0.25">
      <c r="A110" s="883">
        <v>407819</v>
      </c>
      <c r="B110" s="884" t="s">
        <v>86</v>
      </c>
      <c r="C110" s="885">
        <v>20.79</v>
      </c>
      <c r="D110" s="886" t="s">
        <v>902</v>
      </c>
      <c r="E110" s="828"/>
      <c r="F110" s="887">
        <v>10.28</v>
      </c>
      <c r="G110" s="842"/>
      <c r="H110" s="842"/>
      <c r="I110" s="857">
        <f>F110*C110</f>
        <v>213.72119999999998</v>
      </c>
    </row>
    <row r="111" spans="1:9" ht="15.75" x14ac:dyDescent="0.25">
      <c r="A111" s="834"/>
      <c r="B111" s="828"/>
      <c r="C111" s="828"/>
      <c r="D111" s="828"/>
      <c r="E111" s="828"/>
      <c r="F111" s="887"/>
      <c r="G111" s="828"/>
      <c r="H111" s="830" t="s">
        <v>53</v>
      </c>
      <c r="I111" s="857">
        <f>I110</f>
        <v>213.72119999999998</v>
      </c>
    </row>
    <row r="112" spans="1:9" ht="15.75" x14ac:dyDescent="0.25">
      <c r="A112" s="858"/>
      <c r="B112" s="746"/>
      <c r="C112" s="746"/>
      <c r="D112" s="746"/>
      <c r="E112" s="746"/>
      <c r="F112" s="746"/>
      <c r="G112" s="746"/>
      <c r="H112" s="648" t="s">
        <v>54</v>
      </c>
      <c r="I112" s="875">
        <f>I111+I108+I101+I102+I103</f>
        <v>467.55259999999998</v>
      </c>
    </row>
    <row r="113" spans="1:9" ht="15.75" x14ac:dyDescent="0.25">
      <c r="A113" s="860" t="s">
        <v>55</v>
      </c>
      <c r="B113" s="816"/>
      <c r="C113" s="815" t="s">
        <v>56</v>
      </c>
      <c r="D113" s="815" t="s">
        <v>10</v>
      </c>
      <c r="E113" s="815" t="s">
        <v>28</v>
      </c>
      <c r="F113" s="815" t="s">
        <v>43</v>
      </c>
      <c r="G113" s="816"/>
      <c r="H113" s="816"/>
      <c r="I113" s="861" t="s">
        <v>43</v>
      </c>
    </row>
    <row r="114" spans="1:9" x14ac:dyDescent="0.25">
      <c r="A114" s="838" t="s">
        <v>44</v>
      </c>
      <c r="B114" s="839" t="s">
        <v>57</v>
      </c>
      <c r="C114" s="840" t="s">
        <v>58</v>
      </c>
      <c r="D114" s="840">
        <v>0.2445</v>
      </c>
      <c r="E114" s="840" t="s">
        <v>59</v>
      </c>
      <c r="F114" s="841">
        <f>$I$1582</f>
        <v>1.82</v>
      </c>
      <c r="G114" s="842"/>
      <c r="H114" s="842"/>
      <c r="I114" s="843">
        <f>ROUND(F114*D114,4)</f>
        <v>0.44500000000000001</v>
      </c>
    </row>
    <row r="115" spans="1:9" x14ac:dyDescent="0.25">
      <c r="A115" s="838" t="s">
        <v>48</v>
      </c>
      <c r="B115" s="839" t="s">
        <v>61</v>
      </c>
      <c r="C115" s="840">
        <v>5914655</v>
      </c>
      <c r="D115" s="840">
        <v>0.13600000000000001</v>
      </c>
      <c r="E115" s="840" t="s">
        <v>59</v>
      </c>
      <c r="F115" s="841">
        <f>I1609</f>
        <v>33.44</v>
      </c>
      <c r="G115" s="842"/>
      <c r="H115" s="842"/>
      <c r="I115" s="843">
        <f>ROUND(F115*D115,4)</f>
        <v>4.5477999999999996</v>
      </c>
    </row>
    <row r="116" spans="1:9" ht="15" x14ac:dyDescent="0.25">
      <c r="A116" s="845"/>
      <c r="B116" s="739"/>
      <c r="C116" s="739"/>
      <c r="D116" s="739"/>
      <c r="E116" s="739"/>
      <c r="F116" s="739"/>
      <c r="G116" s="739"/>
      <c r="H116" s="646" t="s">
        <v>63</v>
      </c>
      <c r="I116" s="846">
        <f>SUM(I114:I115)</f>
        <v>4.9927999999999999</v>
      </c>
    </row>
    <row r="117" spans="1:9" ht="15" x14ac:dyDescent="0.25">
      <c r="A117" s="862" t="s">
        <v>64</v>
      </c>
      <c r="B117" s="842"/>
      <c r="C117" s="863" t="s">
        <v>10</v>
      </c>
      <c r="D117" s="863" t="s">
        <v>28</v>
      </c>
      <c r="E117" s="740"/>
      <c r="F117" s="735" t="s">
        <v>65</v>
      </c>
      <c r="G117" s="740"/>
      <c r="H117" s="842"/>
      <c r="I117" s="853" t="s">
        <v>43</v>
      </c>
    </row>
    <row r="118" spans="1:9" ht="15" x14ac:dyDescent="0.25">
      <c r="A118" s="845"/>
      <c r="B118" s="739"/>
      <c r="C118" s="739"/>
      <c r="D118" s="739"/>
      <c r="E118" s="736" t="s">
        <v>66</v>
      </c>
      <c r="F118" s="736" t="s">
        <v>67</v>
      </c>
      <c r="G118" s="736" t="s">
        <v>68</v>
      </c>
      <c r="H118" s="739"/>
      <c r="I118" s="864"/>
    </row>
    <row r="119" spans="1:9" x14ac:dyDescent="0.25">
      <c r="A119" s="838" t="s">
        <v>44</v>
      </c>
      <c r="B119" s="839" t="s">
        <v>57</v>
      </c>
      <c r="C119" s="881">
        <v>0.2445</v>
      </c>
      <c r="D119" s="840" t="s">
        <v>69</v>
      </c>
      <c r="E119" s="844">
        <f>$I$1504</f>
        <v>1.27</v>
      </c>
      <c r="F119" s="844">
        <f>$I$1530</f>
        <v>1.02</v>
      </c>
      <c r="G119" s="844">
        <f>$I$1556</f>
        <v>0.83</v>
      </c>
      <c r="H119" s="842"/>
      <c r="I119" s="888">
        <f>ROUND(C119*((VLOOKUP(A119,Material!$A$8:$H$108,6,0)*Composições!E119)+(VLOOKUP(A119,Material!$A$8:$H$108,7,0)*Composições!F119)+(VLOOKUP(A119,Material!$A$8:$H$108,8,0)*Composições!G119)),4)</f>
        <v>0</v>
      </c>
    </row>
    <row r="120" spans="1:9" x14ac:dyDescent="0.25">
      <c r="A120" s="838" t="s">
        <v>48</v>
      </c>
      <c r="B120" s="839" t="s">
        <v>61</v>
      </c>
      <c r="C120" s="881">
        <v>0.13600000000000001</v>
      </c>
      <c r="D120" s="840" t="s">
        <v>69</v>
      </c>
      <c r="E120" s="844">
        <f>$I$1426</f>
        <v>1.22</v>
      </c>
      <c r="F120" s="844">
        <f>$I$1452</f>
        <v>0.97</v>
      </c>
      <c r="G120" s="844">
        <f>$I$1478</f>
        <v>0.79</v>
      </c>
      <c r="H120" s="842"/>
      <c r="I120" s="888">
        <f>ROUND(C120*((VLOOKUP(A120,Material!$A$8:$H$108,6,0)*Composições!E120)+(VLOOKUP(A120,Material!$A$8:$H$108,7,0)*Composições!F120)+(VLOOKUP(A120,Material!$A$8:$H$108,8,0)*Composições!G120)),4)</f>
        <v>0</v>
      </c>
    </row>
    <row r="121" spans="1:9" ht="15" x14ac:dyDescent="0.25">
      <c r="A121" s="849"/>
      <c r="B121" s="842"/>
      <c r="C121" s="842"/>
      <c r="D121" s="842"/>
      <c r="E121" s="842"/>
      <c r="F121" s="842"/>
      <c r="G121" s="842"/>
      <c r="H121" s="850" t="s">
        <v>70</v>
      </c>
      <c r="I121" s="889">
        <f>SUM(I119:I120)</f>
        <v>0</v>
      </c>
    </row>
    <row r="122" spans="1:9" ht="15.75" thickBot="1" x14ac:dyDescent="0.3">
      <c r="A122" s="865"/>
      <c r="B122" s="747"/>
      <c r="C122" s="747"/>
      <c r="D122" s="747"/>
      <c r="E122" s="747"/>
      <c r="F122" s="747"/>
      <c r="G122" s="747"/>
      <c r="H122" s="649" t="s">
        <v>71</v>
      </c>
      <c r="I122" s="876">
        <f>ROUND(I121+I116+I112,2)</f>
        <v>472.55</v>
      </c>
    </row>
    <row r="123" spans="1:9" x14ac:dyDescent="0.25">
      <c r="A123" s="849"/>
      <c r="B123" s="839" t="s">
        <v>72</v>
      </c>
      <c r="C123" s="842"/>
      <c r="D123" s="842"/>
      <c r="E123" s="842"/>
      <c r="F123" s="842"/>
      <c r="G123" s="842"/>
      <c r="H123" s="842"/>
      <c r="I123" s="867"/>
    </row>
    <row r="124" spans="1:9" x14ac:dyDescent="0.25">
      <c r="A124" s="868"/>
      <c r="B124" s="869"/>
      <c r="C124" s="870"/>
      <c r="D124" s="870"/>
      <c r="E124" s="870"/>
      <c r="F124" s="870"/>
      <c r="G124" s="870"/>
      <c r="H124" s="870"/>
      <c r="I124" s="871"/>
    </row>
    <row r="125" spans="1:9" ht="18" x14ac:dyDescent="0.25">
      <c r="A125" s="822" t="s">
        <v>223</v>
      </c>
      <c r="B125" s="823"/>
      <c r="C125" s="823"/>
      <c r="D125" s="824"/>
      <c r="E125" s="823"/>
      <c r="F125" s="825"/>
      <c r="G125" s="824"/>
      <c r="H125" s="823"/>
      <c r="I125" s="826"/>
    </row>
    <row r="126" spans="1:9" ht="15.75" x14ac:dyDescent="0.25">
      <c r="A126" s="877" t="s">
        <v>0</v>
      </c>
      <c r="B126" s="878"/>
      <c r="C126" s="828"/>
      <c r="D126" s="829" t="str">
        <f>$D$3</f>
        <v>Julho/2022</v>
      </c>
      <c r="E126" s="828"/>
      <c r="F126" s="828"/>
      <c r="G126" s="830" t="s">
        <v>1</v>
      </c>
      <c r="H126" s="879">
        <v>0.5</v>
      </c>
      <c r="I126" s="831" t="s">
        <v>2</v>
      </c>
    </row>
    <row r="127" spans="1:9" ht="31.5" x14ac:dyDescent="0.25">
      <c r="A127" s="880">
        <v>2306071</v>
      </c>
      <c r="B127" s="817" t="s">
        <v>904</v>
      </c>
      <c r="C127" s="745" t="str">
        <f>I126</f>
        <v>m³</v>
      </c>
      <c r="D127" s="749">
        <f>I164</f>
        <v>2184.27</v>
      </c>
      <c r="E127" s="746"/>
      <c r="F127" s="746"/>
      <c r="G127" s="746"/>
      <c r="H127" s="733"/>
      <c r="I127" s="833" t="s">
        <v>5</v>
      </c>
    </row>
    <row r="128" spans="1:9" ht="15.75" x14ac:dyDescent="0.25">
      <c r="A128" s="834"/>
      <c r="B128" s="828"/>
      <c r="C128" s="828"/>
      <c r="D128" s="1100" t="s">
        <v>6</v>
      </c>
      <c r="E128" s="1101"/>
      <c r="F128" s="1100" t="s">
        <v>7</v>
      </c>
      <c r="G128" s="1101"/>
      <c r="H128" s="828"/>
      <c r="I128" s="835" t="s">
        <v>8</v>
      </c>
    </row>
    <row r="129" spans="1:9" ht="15.75" x14ac:dyDescent="0.25">
      <c r="A129" s="836" t="s">
        <v>9</v>
      </c>
      <c r="B129" s="746"/>
      <c r="C129" s="734" t="s">
        <v>10</v>
      </c>
      <c r="D129" s="734" t="s">
        <v>11</v>
      </c>
      <c r="E129" s="734" t="s">
        <v>12</v>
      </c>
      <c r="F129" s="734" t="s">
        <v>13</v>
      </c>
      <c r="G129" s="734" t="s">
        <v>14</v>
      </c>
      <c r="H129" s="746"/>
      <c r="I129" s="837" t="s">
        <v>15</v>
      </c>
    </row>
    <row r="130" spans="1:9" ht="28.5" x14ac:dyDescent="0.25">
      <c r="A130" s="838" t="s">
        <v>888</v>
      </c>
      <c r="B130" s="839" t="s">
        <v>893</v>
      </c>
      <c r="C130" s="881">
        <v>0.03</v>
      </c>
      <c r="D130" s="873">
        <v>1</v>
      </c>
      <c r="E130" s="873" t="s">
        <v>20</v>
      </c>
      <c r="F130" s="841">
        <f>VLOOKUP(A130,Equipamento!$A$8:$E$91,4,0)</f>
        <v>53.909700000000001</v>
      </c>
      <c r="G130" s="841">
        <f>VLOOKUP(A130,Equipamento!$A$8:$E$91,5,0)</f>
        <v>29.927</v>
      </c>
      <c r="H130" s="842"/>
      <c r="I130" s="843">
        <f t="shared" ref="I130:I136" si="8">ROUND(C130*D130*F130+C130*E130*G130,4)</f>
        <v>1.6173</v>
      </c>
    </row>
    <row r="131" spans="1:9" x14ac:dyDescent="0.25">
      <c r="A131" s="838" t="s">
        <v>203</v>
      </c>
      <c r="B131" s="839" t="s">
        <v>894</v>
      </c>
      <c r="C131" s="881">
        <v>1</v>
      </c>
      <c r="D131" s="873">
        <v>0.01</v>
      </c>
      <c r="E131" s="873">
        <v>0.92</v>
      </c>
      <c r="F131" s="841">
        <f>VLOOKUP(A131,Equipamento!$A$8:$E$91,4,0)</f>
        <v>280.83699999999999</v>
      </c>
      <c r="G131" s="841">
        <f>VLOOKUP(A131,Equipamento!$A$8:$E$91,5,0)</f>
        <v>63.352499999999999</v>
      </c>
      <c r="H131" s="842"/>
      <c r="I131" s="843">
        <f t="shared" si="8"/>
        <v>61.092700000000001</v>
      </c>
    </row>
    <row r="132" spans="1:9" x14ac:dyDescent="0.25">
      <c r="A132" s="838" t="s">
        <v>905</v>
      </c>
      <c r="B132" s="839" t="s">
        <v>906</v>
      </c>
      <c r="C132" s="881">
        <v>1</v>
      </c>
      <c r="D132" s="873">
        <v>1</v>
      </c>
      <c r="E132" s="873">
        <v>9.9000000000000005E-2</v>
      </c>
      <c r="F132" s="841">
        <f>VLOOKUP(A132,Equipamento!$A$8:$E$91,4,0)</f>
        <v>509.94810000000001</v>
      </c>
      <c r="G132" s="841">
        <f>VLOOKUP(A132,Equipamento!$A$8:$E$91,5,0)</f>
        <v>66.799899999999994</v>
      </c>
      <c r="H132" s="842"/>
      <c r="I132" s="843">
        <f t="shared" si="8"/>
        <v>516.56129999999996</v>
      </c>
    </row>
    <row r="133" spans="1:9" x14ac:dyDescent="0.25">
      <c r="A133" s="838" t="s">
        <v>890</v>
      </c>
      <c r="B133" s="839" t="s">
        <v>896</v>
      </c>
      <c r="C133" s="881">
        <v>0.03</v>
      </c>
      <c r="D133" s="873">
        <v>1</v>
      </c>
      <c r="E133" s="873">
        <v>0</v>
      </c>
      <c r="F133" s="841">
        <f>VLOOKUP(A133,Equipamento!$A$8:$E$91,4,0)</f>
        <v>118.7978</v>
      </c>
      <c r="G133" s="841">
        <f>VLOOKUP(A133,Equipamento!$A$8:$E$91,5,0)</f>
        <v>5.2740999999999998</v>
      </c>
      <c r="H133" s="842"/>
      <c r="I133" s="843">
        <f t="shared" si="8"/>
        <v>3.5638999999999998</v>
      </c>
    </row>
    <row r="134" spans="1:9" ht="28.5" x14ac:dyDescent="0.25">
      <c r="A134" s="838" t="s">
        <v>891</v>
      </c>
      <c r="B134" s="839" t="s">
        <v>897</v>
      </c>
      <c r="C134" s="881">
        <v>1.9040000000000001E-2</v>
      </c>
      <c r="D134" s="873">
        <v>1</v>
      </c>
      <c r="E134" s="873">
        <v>0</v>
      </c>
      <c r="F134" s="841">
        <f>VLOOKUP(A134,Equipamento!$A$8:$E$91,4,0)</f>
        <v>22.8276</v>
      </c>
      <c r="G134" s="841">
        <f>VLOOKUP(A134,Equipamento!$A$8:$E$91,5,0)</f>
        <v>21.154199999999999</v>
      </c>
      <c r="H134" s="842"/>
      <c r="I134" s="843">
        <f t="shared" si="8"/>
        <v>0.43459999999999999</v>
      </c>
    </row>
    <row r="135" spans="1:9" ht="28.5" x14ac:dyDescent="0.25">
      <c r="A135" s="838" t="s">
        <v>892</v>
      </c>
      <c r="B135" s="839" t="s">
        <v>898</v>
      </c>
      <c r="C135" s="881">
        <v>1</v>
      </c>
      <c r="D135" s="873">
        <v>1</v>
      </c>
      <c r="E135" s="873">
        <v>0</v>
      </c>
      <c r="F135" s="841">
        <f>VLOOKUP(A135,Equipamento!$A$8:$E$91,4,0)</f>
        <v>268.88929999999999</v>
      </c>
      <c r="G135" s="841">
        <f>VLOOKUP(A135,Equipamento!$A$8:$E$91,5,0)</f>
        <v>140.04239999999999</v>
      </c>
      <c r="H135" s="842"/>
      <c r="I135" s="843">
        <f t="shared" si="8"/>
        <v>268.88929999999999</v>
      </c>
    </row>
    <row r="136" spans="1:9" ht="28.5" x14ac:dyDescent="0.25">
      <c r="A136" s="838" t="s">
        <v>21</v>
      </c>
      <c r="B136" s="839" t="s">
        <v>22</v>
      </c>
      <c r="C136" s="881">
        <v>0.10782</v>
      </c>
      <c r="D136" s="873">
        <v>1</v>
      </c>
      <c r="E136" s="873">
        <v>0</v>
      </c>
      <c r="F136" s="841">
        <f>VLOOKUP(A136,Equipamento!$A$8:$E$91,4,0)</f>
        <v>0.77129999999999999</v>
      </c>
      <c r="G136" s="841">
        <f>VLOOKUP(A136,Equipamento!$A$8:$E$91,5,0)</f>
        <v>0.52439999999999998</v>
      </c>
      <c r="H136" s="842"/>
      <c r="I136" s="843">
        <f t="shared" si="8"/>
        <v>8.3199999999999996E-2</v>
      </c>
    </row>
    <row r="137" spans="1:9" ht="15" x14ac:dyDescent="0.25">
      <c r="A137" s="845"/>
      <c r="B137" s="739"/>
      <c r="C137" s="750"/>
      <c r="D137" s="739"/>
      <c r="E137" s="739"/>
      <c r="F137" s="739"/>
      <c r="G137" s="739"/>
      <c r="H137" s="646" t="s">
        <v>26</v>
      </c>
      <c r="I137" s="846">
        <f>SUM(I130:I136)</f>
        <v>852.24230000000011</v>
      </c>
    </row>
    <row r="138" spans="1:9" ht="15" x14ac:dyDescent="0.25">
      <c r="A138" s="847" t="s">
        <v>27</v>
      </c>
      <c r="B138" s="740"/>
      <c r="C138" s="737" t="s">
        <v>10</v>
      </c>
      <c r="D138" s="735" t="s">
        <v>28</v>
      </c>
      <c r="E138" s="740"/>
      <c r="F138" s="735" t="s">
        <v>29</v>
      </c>
      <c r="G138" s="740"/>
      <c r="H138" s="740"/>
      <c r="I138" s="848" t="s">
        <v>30</v>
      </c>
    </row>
    <row r="139" spans="1:9" x14ac:dyDescent="0.25">
      <c r="A139" s="838" t="s">
        <v>34</v>
      </c>
      <c r="B139" s="839" t="s">
        <v>35</v>
      </c>
      <c r="C139" s="881">
        <v>4.1078200000000002</v>
      </c>
      <c r="D139" s="840" t="s">
        <v>33</v>
      </c>
      <c r="E139" s="842"/>
      <c r="F139" s="841">
        <f>VLOOKUP(A139,'Mão de obra'!$A$3:$E$34,5,0)</f>
        <v>16.700700000000001</v>
      </c>
      <c r="G139" s="842"/>
      <c r="H139" s="842"/>
      <c r="I139" s="843">
        <f t="shared" ref="I139" si="9">ROUND(C139*F139,4)</f>
        <v>68.603499999999997</v>
      </c>
    </row>
    <row r="140" spans="1:9" ht="15" x14ac:dyDescent="0.25">
      <c r="A140" s="849"/>
      <c r="B140" s="842"/>
      <c r="C140" s="882"/>
      <c r="D140" s="842"/>
      <c r="E140" s="842"/>
      <c r="F140" s="842"/>
      <c r="G140" s="842"/>
      <c r="H140" s="850" t="s">
        <v>36</v>
      </c>
      <c r="I140" s="851">
        <f>SUM(I139:I139)</f>
        <v>68.603499999999997</v>
      </c>
    </row>
    <row r="141" spans="1:9" ht="15" x14ac:dyDescent="0.25">
      <c r="A141" s="845"/>
      <c r="B141" s="739"/>
      <c r="C141" s="750"/>
      <c r="D141" s="739"/>
      <c r="E141" s="739"/>
      <c r="F141" s="739"/>
      <c r="G141" s="739"/>
      <c r="H141" s="646" t="s">
        <v>37</v>
      </c>
      <c r="I141" s="846">
        <f>I140+I137</f>
        <v>920.84580000000005</v>
      </c>
    </row>
    <row r="142" spans="1:9" ht="15" x14ac:dyDescent="0.25">
      <c r="A142" s="849"/>
      <c r="B142" s="842"/>
      <c r="C142" s="882"/>
      <c r="D142" s="842"/>
      <c r="E142" s="842"/>
      <c r="F142" s="842"/>
      <c r="G142" s="842"/>
      <c r="H142" s="850" t="s">
        <v>38</v>
      </c>
      <c r="I142" s="853">
        <f>ROUND(I141/H126,4)</f>
        <v>1841.6916000000001</v>
      </c>
    </row>
    <row r="143" spans="1:9" ht="15" x14ac:dyDescent="0.25">
      <c r="A143" s="849"/>
      <c r="B143" s="842"/>
      <c r="C143" s="882"/>
      <c r="D143" s="842"/>
      <c r="E143" s="842"/>
      <c r="F143" s="842"/>
      <c r="G143" s="842"/>
      <c r="H143" s="850" t="s">
        <v>39</v>
      </c>
      <c r="I143" s="853">
        <v>0</v>
      </c>
    </row>
    <row r="144" spans="1:9" ht="15" x14ac:dyDescent="0.25">
      <c r="A144" s="845"/>
      <c r="B144" s="739"/>
      <c r="C144" s="750"/>
      <c r="D144" s="739"/>
      <c r="E144" s="739"/>
      <c r="F144" s="739"/>
      <c r="G144" s="739"/>
      <c r="H144" s="646" t="s">
        <v>40</v>
      </c>
      <c r="I144" s="874">
        <v>0</v>
      </c>
    </row>
    <row r="145" spans="1:9" ht="15" x14ac:dyDescent="0.25">
      <c r="A145" s="847" t="s">
        <v>41</v>
      </c>
      <c r="B145" s="740"/>
      <c r="C145" s="737" t="s">
        <v>10</v>
      </c>
      <c r="D145" s="735" t="s">
        <v>28</v>
      </c>
      <c r="E145" s="740"/>
      <c r="F145" s="735" t="s">
        <v>42</v>
      </c>
      <c r="G145" s="740"/>
      <c r="H145" s="740"/>
      <c r="I145" s="848" t="s">
        <v>43</v>
      </c>
    </row>
    <row r="146" spans="1:9" x14ac:dyDescent="0.25">
      <c r="A146" s="838" t="s">
        <v>44</v>
      </c>
      <c r="B146" s="839" t="s">
        <v>45</v>
      </c>
      <c r="C146" s="881">
        <v>0.16300000000000001</v>
      </c>
      <c r="D146" s="840" t="s">
        <v>2</v>
      </c>
      <c r="E146" s="842"/>
      <c r="F146" s="841">
        <f>VLOOKUP(A146,Material!$A$8:$D$108,4,0)</f>
        <v>78.012299999999996</v>
      </c>
      <c r="G146" s="842"/>
      <c r="H146" s="842"/>
      <c r="I146" s="843">
        <f>ROUND(C146*F146,4)</f>
        <v>12.715999999999999</v>
      </c>
    </row>
    <row r="147" spans="1:9" x14ac:dyDescent="0.25">
      <c r="A147" s="838" t="s">
        <v>909</v>
      </c>
      <c r="B147" s="839" t="s">
        <v>910</v>
      </c>
      <c r="C147" s="881">
        <v>3.3300000000000001E-3</v>
      </c>
      <c r="D147" s="840" t="s">
        <v>136</v>
      </c>
      <c r="E147" s="842"/>
      <c r="F147" s="841">
        <f>VLOOKUP(A147,Material!$A$8:$D$108,4,0)</f>
        <v>9247.9637000000002</v>
      </c>
      <c r="G147" s="842"/>
      <c r="H147" s="842"/>
      <c r="I147" s="843">
        <f>ROUND(C147*F147,4)</f>
        <v>30.7957</v>
      </c>
    </row>
    <row r="148" spans="1:9" x14ac:dyDescent="0.25">
      <c r="A148" s="838" t="s">
        <v>48</v>
      </c>
      <c r="B148" s="839" t="s">
        <v>49</v>
      </c>
      <c r="C148" s="881">
        <v>136</v>
      </c>
      <c r="D148" s="840" t="s">
        <v>2</v>
      </c>
      <c r="E148" s="842"/>
      <c r="F148" s="841">
        <f>VLOOKUP(A148,Material!$A$8:$D$108,4,0)</f>
        <v>0.5454</v>
      </c>
      <c r="G148" s="842"/>
      <c r="H148" s="842"/>
      <c r="I148" s="843">
        <f t="shared" ref="I148:I149" si="10">ROUND(C148*F148,4)</f>
        <v>74.174400000000006</v>
      </c>
    </row>
    <row r="149" spans="1:9" x14ac:dyDescent="0.25">
      <c r="A149" s="838" t="s">
        <v>907</v>
      </c>
      <c r="B149" s="839" t="s">
        <v>908</v>
      </c>
      <c r="C149" s="881">
        <v>2.0000000000000001E-4</v>
      </c>
      <c r="D149" s="840" t="s">
        <v>50</v>
      </c>
      <c r="E149" s="842"/>
      <c r="F149" s="841">
        <f>VLOOKUP(A149,Material!$A$8:$D$108,4,0)</f>
        <v>30869.0897</v>
      </c>
      <c r="G149" s="842"/>
      <c r="H149" s="842"/>
      <c r="I149" s="843">
        <f t="shared" si="10"/>
        <v>6.1738</v>
      </c>
    </row>
    <row r="150" spans="1:9" ht="15" x14ac:dyDescent="0.25">
      <c r="A150" s="845"/>
      <c r="B150" s="739"/>
      <c r="C150" s="750"/>
      <c r="D150" s="739"/>
      <c r="E150" s="739"/>
      <c r="F150" s="739"/>
      <c r="G150" s="739"/>
      <c r="H150" s="646" t="s">
        <v>51</v>
      </c>
      <c r="I150" s="846">
        <f>SUM(I146:I149)</f>
        <v>123.85990000000001</v>
      </c>
    </row>
    <row r="151" spans="1:9" ht="15" x14ac:dyDescent="0.25">
      <c r="A151" s="847" t="s">
        <v>52</v>
      </c>
      <c r="B151" s="740"/>
      <c r="C151" s="737" t="s">
        <v>10</v>
      </c>
      <c r="D151" s="735" t="s">
        <v>28</v>
      </c>
      <c r="E151" s="740"/>
      <c r="F151" s="735" t="s">
        <v>43</v>
      </c>
      <c r="G151" s="740"/>
      <c r="H151" s="740"/>
      <c r="I151" s="856" t="s">
        <v>43</v>
      </c>
    </row>
    <row r="152" spans="1:9" ht="15.75" x14ac:dyDescent="0.25">
      <c r="A152" s="883">
        <v>407819</v>
      </c>
      <c r="B152" s="884" t="s">
        <v>86</v>
      </c>
      <c r="C152" s="890">
        <v>20.79</v>
      </c>
      <c r="D152" s="886" t="s">
        <v>902</v>
      </c>
      <c r="E152" s="828"/>
      <c r="F152" s="887">
        <v>10.28</v>
      </c>
      <c r="G152" s="842"/>
      <c r="H152" s="842"/>
      <c r="I152" s="857">
        <f>F152*C152</f>
        <v>213.72119999999998</v>
      </c>
    </row>
    <row r="153" spans="1:9" ht="15.75" x14ac:dyDescent="0.25">
      <c r="A153" s="834"/>
      <c r="B153" s="828"/>
      <c r="C153" s="828"/>
      <c r="D153" s="828"/>
      <c r="E153" s="828"/>
      <c r="F153" s="887"/>
      <c r="G153" s="828"/>
      <c r="H153" s="830" t="s">
        <v>53</v>
      </c>
      <c r="I153" s="857">
        <f>I152</f>
        <v>213.72119999999998</v>
      </c>
    </row>
    <row r="154" spans="1:9" ht="15.75" x14ac:dyDescent="0.25">
      <c r="A154" s="858"/>
      <c r="B154" s="746"/>
      <c r="C154" s="746"/>
      <c r="D154" s="746"/>
      <c r="E154" s="746"/>
      <c r="F154" s="746"/>
      <c r="G154" s="746"/>
      <c r="H154" s="648" t="s">
        <v>54</v>
      </c>
      <c r="I154" s="875">
        <f>I153+I150+I142+I143+I144</f>
        <v>2179.2727</v>
      </c>
    </row>
    <row r="155" spans="1:9" ht="15.75" x14ac:dyDescent="0.25">
      <c r="A155" s="860" t="s">
        <v>55</v>
      </c>
      <c r="B155" s="816"/>
      <c r="C155" s="815" t="s">
        <v>56</v>
      </c>
      <c r="D155" s="815" t="s">
        <v>10</v>
      </c>
      <c r="E155" s="815" t="s">
        <v>28</v>
      </c>
      <c r="F155" s="815" t="s">
        <v>43</v>
      </c>
      <c r="G155" s="816"/>
      <c r="H155" s="816"/>
      <c r="I155" s="861" t="s">
        <v>43</v>
      </c>
    </row>
    <row r="156" spans="1:9" x14ac:dyDescent="0.25">
      <c r="A156" s="838" t="s">
        <v>44</v>
      </c>
      <c r="B156" s="839" t="s">
        <v>57</v>
      </c>
      <c r="C156" s="840" t="s">
        <v>58</v>
      </c>
      <c r="D156" s="840">
        <v>0.2445</v>
      </c>
      <c r="E156" s="840" t="s">
        <v>59</v>
      </c>
      <c r="F156" s="841">
        <f>$I$1582</f>
        <v>1.82</v>
      </c>
      <c r="G156" s="842"/>
      <c r="H156" s="842"/>
      <c r="I156" s="843">
        <f>ROUND(F156*D156,4)</f>
        <v>0.44500000000000001</v>
      </c>
    </row>
    <row r="157" spans="1:9" x14ac:dyDescent="0.25">
      <c r="A157" s="838" t="s">
        <v>48</v>
      </c>
      <c r="B157" s="839" t="s">
        <v>61</v>
      </c>
      <c r="C157" s="840" t="s">
        <v>62</v>
      </c>
      <c r="D157" s="840">
        <v>0.13600000000000001</v>
      </c>
      <c r="E157" s="840" t="s">
        <v>59</v>
      </c>
      <c r="F157" s="841">
        <f>$I$1609</f>
        <v>33.44</v>
      </c>
      <c r="G157" s="842"/>
      <c r="H157" s="842"/>
      <c r="I157" s="843">
        <f>ROUND(F157*D157,4)</f>
        <v>4.5477999999999996</v>
      </c>
    </row>
    <row r="158" spans="1:9" ht="15" x14ac:dyDescent="0.25">
      <c r="A158" s="845"/>
      <c r="B158" s="739"/>
      <c r="C158" s="739"/>
      <c r="D158" s="739"/>
      <c r="E158" s="739"/>
      <c r="F158" s="739"/>
      <c r="G158" s="739"/>
      <c r="H158" s="646" t="s">
        <v>63</v>
      </c>
      <c r="I158" s="846">
        <f>SUM(I156:I157)</f>
        <v>4.9927999999999999</v>
      </c>
    </row>
    <row r="159" spans="1:9" ht="15" x14ac:dyDescent="0.25">
      <c r="A159" s="862" t="s">
        <v>64</v>
      </c>
      <c r="B159" s="842"/>
      <c r="C159" s="863" t="s">
        <v>10</v>
      </c>
      <c r="D159" s="863" t="s">
        <v>28</v>
      </c>
      <c r="E159" s="740"/>
      <c r="F159" s="735" t="s">
        <v>65</v>
      </c>
      <c r="G159" s="740"/>
      <c r="H159" s="842"/>
      <c r="I159" s="853" t="s">
        <v>43</v>
      </c>
    </row>
    <row r="160" spans="1:9" ht="15" x14ac:dyDescent="0.25">
      <c r="A160" s="845"/>
      <c r="B160" s="739"/>
      <c r="C160" s="739"/>
      <c r="D160" s="739"/>
      <c r="E160" s="736" t="s">
        <v>66</v>
      </c>
      <c r="F160" s="736" t="s">
        <v>67</v>
      </c>
      <c r="G160" s="736" t="s">
        <v>68</v>
      </c>
      <c r="H160" s="739"/>
      <c r="I160" s="864"/>
    </row>
    <row r="161" spans="1:9" x14ac:dyDescent="0.25">
      <c r="A161" s="838" t="s">
        <v>44</v>
      </c>
      <c r="B161" s="839" t="s">
        <v>57</v>
      </c>
      <c r="C161" s="881">
        <v>0.2445</v>
      </c>
      <c r="D161" s="840" t="s">
        <v>69</v>
      </c>
      <c r="E161" s="844">
        <f>$I$1504</f>
        <v>1.27</v>
      </c>
      <c r="F161" s="844">
        <f>$I$1530</f>
        <v>1.02</v>
      </c>
      <c r="G161" s="844">
        <f>$I$1556</f>
        <v>0.83</v>
      </c>
      <c r="H161" s="842"/>
      <c r="I161" s="888">
        <f>ROUND(C161*((VLOOKUP(A161,Material!$A$8:$H$108,6,0)*Composições!E161)+(VLOOKUP(A161,Material!$A$8:$H$108,7,0)*Composições!F161)+(VLOOKUP(A161,Material!$A$8:$H$108,8,0)*Composições!G161)),4)</f>
        <v>0</v>
      </c>
    </row>
    <row r="162" spans="1:9" x14ac:dyDescent="0.25">
      <c r="A162" s="838" t="s">
        <v>48</v>
      </c>
      <c r="B162" s="839" t="s">
        <v>61</v>
      </c>
      <c r="C162" s="881">
        <v>0.13600000000000001</v>
      </c>
      <c r="D162" s="840" t="s">
        <v>69</v>
      </c>
      <c r="E162" s="844">
        <f>$I$1426</f>
        <v>1.22</v>
      </c>
      <c r="F162" s="844">
        <f>$I$1452</f>
        <v>0.97</v>
      </c>
      <c r="G162" s="844">
        <f>$I$1478</f>
        <v>0.79</v>
      </c>
      <c r="H162" s="842"/>
      <c r="I162" s="888">
        <f>ROUND(C162*((VLOOKUP(A162,Material!$A$8:$H$108,6,0)*Composições!E162)+(VLOOKUP(A162,Material!$A$8:$H$108,7,0)*Composições!F162)+(VLOOKUP(A162,Material!$A$8:$H$108,8,0)*Composições!G162)),4)</f>
        <v>0</v>
      </c>
    </row>
    <row r="163" spans="1:9" ht="15" x14ac:dyDescent="0.25">
      <c r="A163" s="849"/>
      <c r="B163" s="842"/>
      <c r="C163" s="842"/>
      <c r="D163" s="842"/>
      <c r="E163" s="842"/>
      <c r="F163" s="842"/>
      <c r="G163" s="842"/>
      <c r="H163" s="850" t="s">
        <v>70</v>
      </c>
      <c r="I163" s="889">
        <f>SUM(I161:I162)</f>
        <v>0</v>
      </c>
    </row>
    <row r="164" spans="1:9" ht="15.75" thickBot="1" x14ac:dyDescent="0.3">
      <c r="A164" s="865"/>
      <c r="B164" s="747"/>
      <c r="C164" s="747"/>
      <c r="D164" s="747"/>
      <c r="E164" s="747"/>
      <c r="F164" s="747"/>
      <c r="G164" s="747"/>
      <c r="H164" s="649" t="s">
        <v>71</v>
      </c>
      <c r="I164" s="876">
        <f>ROUND(I163+I158+I154,2)</f>
        <v>2184.27</v>
      </c>
    </row>
    <row r="165" spans="1:9" x14ac:dyDescent="0.25">
      <c r="A165" s="849"/>
      <c r="B165" s="839" t="s">
        <v>72</v>
      </c>
      <c r="C165" s="842"/>
      <c r="D165" s="842"/>
      <c r="E165" s="842"/>
      <c r="F165" s="842"/>
      <c r="G165" s="842"/>
      <c r="H165" s="842"/>
      <c r="I165" s="867"/>
    </row>
    <row r="166" spans="1:9" x14ac:dyDescent="0.25">
      <c r="A166" s="868"/>
      <c r="B166" s="870"/>
      <c r="C166" s="870"/>
      <c r="D166" s="870"/>
      <c r="E166" s="870"/>
      <c r="F166" s="870"/>
      <c r="G166" s="870"/>
      <c r="H166" s="870"/>
      <c r="I166" s="871"/>
    </row>
    <row r="167" spans="1:9" ht="18" x14ac:dyDescent="0.25">
      <c r="A167" s="822" t="s">
        <v>223</v>
      </c>
      <c r="B167" s="823"/>
      <c r="C167" s="823"/>
      <c r="D167" s="824"/>
      <c r="E167" s="823"/>
      <c r="F167" s="825"/>
      <c r="G167" s="824"/>
      <c r="H167" s="823"/>
      <c r="I167" s="826"/>
    </row>
    <row r="168" spans="1:9" ht="15.75" x14ac:dyDescent="0.25">
      <c r="A168" s="877" t="s">
        <v>0</v>
      </c>
      <c r="B168" s="878"/>
      <c r="C168" s="828"/>
      <c r="D168" s="829" t="str">
        <f>$D$3</f>
        <v>Julho/2022</v>
      </c>
      <c r="E168" s="828"/>
      <c r="F168" s="828"/>
      <c r="G168" s="830" t="s">
        <v>1</v>
      </c>
      <c r="H168" s="830">
        <v>3.9289900000000002</v>
      </c>
      <c r="I168" s="831" t="s">
        <v>2</v>
      </c>
    </row>
    <row r="169" spans="1:9" ht="31.5" x14ac:dyDescent="0.25">
      <c r="A169" s="880" t="s">
        <v>3</v>
      </c>
      <c r="B169" s="817" t="s">
        <v>4</v>
      </c>
      <c r="C169" s="745" t="str">
        <f>I168</f>
        <v>m³</v>
      </c>
      <c r="D169" s="749">
        <f>I203</f>
        <v>327.17</v>
      </c>
      <c r="E169" s="746"/>
      <c r="F169" s="746"/>
      <c r="G169" s="746"/>
      <c r="H169" s="733"/>
      <c r="I169" s="833" t="s">
        <v>5</v>
      </c>
    </row>
    <row r="170" spans="1:9" ht="15.75" x14ac:dyDescent="0.25">
      <c r="A170" s="834"/>
      <c r="B170" s="828"/>
      <c r="C170" s="828"/>
      <c r="D170" s="1100" t="s">
        <v>6</v>
      </c>
      <c r="E170" s="1101"/>
      <c r="F170" s="1100" t="s">
        <v>7</v>
      </c>
      <c r="G170" s="1101"/>
      <c r="H170" s="828"/>
      <c r="I170" s="835" t="s">
        <v>8</v>
      </c>
    </row>
    <row r="171" spans="1:9" ht="15.75" x14ac:dyDescent="0.25">
      <c r="A171" s="836" t="s">
        <v>9</v>
      </c>
      <c r="B171" s="746"/>
      <c r="C171" s="734" t="s">
        <v>10</v>
      </c>
      <c r="D171" s="734" t="s">
        <v>11</v>
      </c>
      <c r="E171" s="734" t="s">
        <v>12</v>
      </c>
      <c r="F171" s="734" t="s">
        <v>13</v>
      </c>
      <c r="G171" s="734" t="s">
        <v>14</v>
      </c>
      <c r="H171" s="746"/>
      <c r="I171" s="837" t="s">
        <v>15</v>
      </c>
    </row>
    <row r="172" spans="1:9" ht="28.5" x14ac:dyDescent="0.25">
      <c r="A172" s="838" t="s">
        <v>16</v>
      </c>
      <c r="B172" s="839" t="s">
        <v>17</v>
      </c>
      <c r="C172" s="840" t="s">
        <v>18</v>
      </c>
      <c r="D172" s="840" t="s">
        <v>19</v>
      </c>
      <c r="E172" s="840" t="s">
        <v>20</v>
      </c>
      <c r="F172" s="841">
        <f>VLOOKUP(A172,Equipamento!$A$8:$E$91,4,0)</f>
        <v>48.529400000000003</v>
      </c>
      <c r="G172" s="841">
        <f>VLOOKUP(A172,Equipamento!$A$8:$E$91,5,0)</f>
        <v>22.308499999999999</v>
      </c>
      <c r="H172" s="842"/>
      <c r="I172" s="843">
        <f>ROUND(C172*D172*F172+C172*E172*G172,4)</f>
        <v>48.529400000000003</v>
      </c>
    </row>
    <row r="173" spans="1:9" ht="28.5" x14ac:dyDescent="0.25">
      <c r="A173" s="838" t="s">
        <v>21</v>
      </c>
      <c r="B173" s="839" t="s">
        <v>22</v>
      </c>
      <c r="C173" s="881">
        <v>4</v>
      </c>
      <c r="D173" s="840">
        <v>0.88</v>
      </c>
      <c r="E173" s="840">
        <v>0.12</v>
      </c>
      <c r="F173" s="841">
        <f>VLOOKUP(A173,Equipamento!$A$8:$E$91,4,0)</f>
        <v>0.77129999999999999</v>
      </c>
      <c r="G173" s="841">
        <f>VLOOKUP(A173,Equipamento!$A$8:$E$91,5,0)</f>
        <v>0.52439999999999998</v>
      </c>
      <c r="H173" s="842"/>
      <c r="I173" s="843">
        <f>ROUND(C173*D173*F173+C173*E173*G173,4)</f>
        <v>2.9666999999999999</v>
      </c>
    </row>
    <row r="174" spans="1:9" x14ac:dyDescent="0.25">
      <c r="A174" s="838" t="s">
        <v>23</v>
      </c>
      <c r="B174" s="839" t="s">
        <v>24</v>
      </c>
      <c r="C174" s="840" t="s">
        <v>25</v>
      </c>
      <c r="D174" s="840">
        <v>0.41</v>
      </c>
      <c r="E174" s="840">
        <v>0.59</v>
      </c>
      <c r="F174" s="841">
        <f>VLOOKUP(A174,Equipamento!$A$8:$E$91,4,0)</f>
        <v>1.6177999999999999</v>
      </c>
      <c r="G174" s="841">
        <f>VLOOKUP(A174,Equipamento!$A$8:$E$91,5,0)</f>
        <v>1.0998000000000001</v>
      </c>
      <c r="H174" s="842"/>
      <c r="I174" s="843">
        <f>ROUND(C174*D174*F174+C174*E174*G174,4)</f>
        <v>3.9365000000000001</v>
      </c>
    </row>
    <row r="175" spans="1:9" ht="15" x14ac:dyDescent="0.25">
      <c r="A175" s="845"/>
      <c r="B175" s="739"/>
      <c r="C175" s="739"/>
      <c r="D175" s="739"/>
      <c r="E175" s="739"/>
      <c r="F175" s="739"/>
      <c r="G175" s="739"/>
      <c r="H175" s="646" t="s">
        <v>26</v>
      </c>
      <c r="I175" s="846">
        <f>SUM(I172:I174)</f>
        <v>55.432600000000008</v>
      </c>
    </row>
    <row r="176" spans="1:9" ht="15" x14ac:dyDescent="0.25">
      <c r="A176" s="847" t="s">
        <v>27</v>
      </c>
      <c r="B176" s="740"/>
      <c r="C176" s="735" t="s">
        <v>10</v>
      </c>
      <c r="D176" s="735" t="s">
        <v>28</v>
      </c>
      <c r="E176" s="740"/>
      <c r="F176" s="735" t="s">
        <v>29</v>
      </c>
      <c r="G176" s="740"/>
      <c r="H176" s="740"/>
      <c r="I176" s="848" t="s">
        <v>30</v>
      </c>
    </row>
    <row r="177" spans="1:9" x14ac:dyDescent="0.25">
      <c r="A177" s="838" t="s">
        <v>31</v>
      </c>
      <c r="B177" s="839" t="s">
        <v>32</v>
      </c>
      <c r="C177" s="840" t="s">
        <v>18</v>
      </c>
      <c r="D177" s="840" t="s">
        <v>33</v>
      </c>
      <c r="E177" s="842"/>
      <c r="F177" s="841">
        <f>VLOOKUP(A177,'Mão de obra'!$A$3:$E$34,5,0)</f>
        <v>20.509499999999999</v>
      </c>
      <c r="G177" s="842"/>
      <c r="H177" s="842"/>
      <c r="I177" s="843">
        <f t="shared" ref="I177:I178" si="11">ROUND(C177*F177,4)</f>
        <v>20.509499999999999</v>
      </c>
    </row>
    <row r="178" spans="1:9" x14ac:dyDescent="0.25">
      <c r="A178" s="838" t="s">
        <v>34</v>
      </c>
      <c r="B178" s="839" t="s">
        <v>35</v>
      </c>
      <c r="C178" s="881">
        <v>9</v>
      </c>
      <c r="D178" s="840" t="s">
        <v>33</v>
      </c>
      <c r="E178" s="842"/>
      <c r="F178" s="841">
        <f>VLOOKUP(A178,'Mão de obra'!$A$3:$E$34,5,0)</f>
        <v>16.700700000000001</v>
      </c>
      <c r="G178" s="842"/>
      <c r="H178" s="842"/>
      <c r="I178" s="843">
        <f t="shared" si="11"/>
        <v>150.30629999999999</v>
      </c>
    </row>
    <row r="179" spans="1:9" ht="15" x14ac:dyDescent="0.25">
      <c r="A179" s="849"/>
      <c r="B179" s="842"/>
      <c r="C179" s="842"/>
      <c r="D179" s="842"/>
      <c r="E179" s="842"/>
      <c r="F179" s="842"/>
      <c r="G179" s="842"/>
      <c r="H179" s="850" t="s">
        <v>36</v>
      </c>
      <c r="I179" s="851">
        <f>SUM(I177:I178)</f>
        <v>170.8158</v>
      </c>
    </row>
    <row r="180" spans="1:9" ht="15" x14ac:dyDescent="0.25">
      <c r="A180" s="845"/>
      <c r="B180" s="739"/>
      <c r="C180" s="739"/>
      <c r="D180" s="739"/>
      <c r="E180" s="739"/>
      <c r="F180" s="739"/>
      <c r="G180" s="739"/>
      <c r="H180" s="646" t="s">
        <v>37</v>
      </c>
      <c r="I180" s="846">
        <f>I179+I175</f>
        <v>226.2484</v>
      </c>
    </row>
    <row r="181" spans="1:9" ht="15" x14ac:dyDescent="0.25">
      <c r="A181" s="849"/>
      <c r="B181" s="842"/>
      <c r="C181" s="842"/>
      <c r="D181" s="842"/>
      <c r="E181" s="842"/>
      <c r="F181" s="842"/>
      <c r="G181" s="842"/>
      <c r="H181" s="850" t="s">
        <v>38</v>
      </c>
      <c r="I181" s="853">
        <f>ROUND(I180/H168,4)</f>
        <v>57.584400000000002</v>
      </c>
    </row>
    <row r="182" spans="1:9" ht="15" x14ac:dyDescent="0.25">
      <c r="A182" s="849"/>
      <c r="B182" s="842"/>
      <c r="C182" s="842"/>
      <c r="D182" s="842"/>
      <c r="E182" s="842"/>
      <c r="F182" s="842"/>
      <c r="G182" s="842"/>
      <c r="H182" s="850" t="s">
        <v>39</v>
      </c>
      <c r="I182" s="853">
        <v>0</v>
      </c>
    </row>
    <row r="183" spans="1:9" ht="15" x14ac:dyDescent="0.25">
      <c r="A183" s="845"/>
      <c r="B183" s="739"/>
      <c r="C183" s="739"/>
      <c r="D183" s="739"/>
      <c r="E183" s="739"/>
      <c r="F183" s="739"/>
      <c r="G183" s="739"/>
      <c r="H183" s="646" t="s">
        <v>40</v>
      </c>
      <c r="I183" s="874">
        <v>0</v>
      </c>
    </row>
    <row r="184" spans="1:9" ht="15" x14ac:dyDescent="0.25">
      <c r="A184" s="847" t="s">
        <v>41</v>
      </c>
      <c r="B184" s="740"/>
      <c r="C184" s="735" t="s">
        <v>10</v>
      </c>
      <c r="D184" s="735" t="s">
        <v>28</v>
      </c>
      <c r="E184" s="740"/>
      <c r="F184" s="735" t="s">
        <v>42</v>
      </c>
      <c r="G184" s="740"/>
      <c r="H184" s="740"/>
      <c r="I184" s="848" t="s">
        <v>43</v>
      </c>
    </row>
    <row r="185" spans="1:9" x14ac:dyDescent="0.25">
      <c r="A185" s="838" t="s">
        <v>44</v>
      </c>
      <c r="B185" s="839" t="s">
        <v>45</v>
      </c>
      <c r="C185" s="840">
        <v>0.59948000000000001</v>
      </c>
      <c r="D185" s="840" t="s">
        <v>2</v>
      </c>
      <c r="E185" s="842"/>
      <c r="F185" s="841">
        <f>VLOOKUP(A185,Material!$A$8:$D$108,4,0)</f>
        <v>78.012299999999996</v>
      </c>
      <c r="G185" s="842"/>
      <c r="H185" s="842"/>
      <c r="I185" s="843">
        <f>ROUND(C185*F185,4)</f>
        <v>46.766800000000003</v>
      </c>
    </row>
    <row r="186" spans="1:9" x14ac:dyDescent="0.25">
      <c r="A186" s="838" t="s">
        <v>46</v>
      </c>
      <c r="B186" s="839" t="s">
        <v>47</v>
      </c>
      <c r="C186" s="840">
        <v>0.73507999999999996</v>
      </c>
      <c r="D186" s="840" t="s">
        <v>2</v>
      </c>
      <c r="E186" s="842"/>
      <c r="F186" s="841">
        <f>VLOOKUP(A186,Material!$A$8:$D$108,4,0)</f>
        <v>77.253500000000003</v>
      </c>
      <c r="G186" s="842"/>
      <c r="H186" s="842"/>
      <c r="I186" s="843">
        <f t="shared" ref="I186:I187" si="12">ROUND(C186*F186,4)</f>
        <v>56.787500000000001</v>
      </c>
    </row>
    <row r="187" spans="1:9" x14ac:dyDescent="0.25">
      <c r="A187" s="838" t="s">
        <v>48</v>
      </c>
      <c r="B187" s="839" t="s">
        <v>49</v>
      </c>
      <c r="C187" s="840">
        <v>280.53417999999999</v>
      </c>
      <c r="D187" s="840" t="s">
        <v>50</v>
      </c>
      <c r="E187" s="842"/>
      <c r="F187" s="841">
        <f>VLOOKUP(A187,Material!$A$8:$D$108,4,0)</f>
        <v>0.5454</v>
      </c>
      <c r="G187" s="842"/>
      <c r="H187" s="842"/>
      <c r="I187" s="843">
        <f t="shared" si="12"/>
        <v>153.0033</v>
      </c>
    </row>
    <row r="188" spans="1:9" ht="15" x14ac:dyDescent="0.25">
      <c r="A188" s="845"/>
      <c r="B188" s="739"/>
      <c r="C188" s="739"/>
      <c r="D188" s="739"/>
      <c r="E188" s="739"/>
      <c r="F188" s="739"/>
      <c r="G188" s="739"/>
      <c r="H188" s="646" t="s">
        <v>51</v>
      </c>
      <c r="I188" s="846">
        <f>SUM(I185:I187)</f>
        <v>256.55759999999998</v>
      </c>
    </row>
    <row r="189" spans="1:9" ht="15" x14ac:dyDescent="0.25">
      <c r="A189" s="847" t="s">
        <v>52</v>
      </c>
      <c r="B189" s="740"/>
      <c r="C189" s="735" t="s">
        <v>10</v>
      </c>
      <c r="D189" s="735" t="s">
        <v>28</v>
      </c>
      <c r="E189" s="740"/>
      <c r="F189" s="735" t="s">
        <v>43</v>
      </c>
      <c r="G189" s="740"/>
      <c r="H189" s="740"/>
      <c r="I189" s="856" t="s">
        <v>43</v>
      </c>
    </row>
    <row r="190" spans="1:9" ht="15.75" x14ac:dyDescent="0.25">
      <c r="A190" s="834"/>
      <c r="B190" s="828"/>
      <c r="C190" s="828"/>
      <c r="D190" s="828"/>
      <c r="E190" s="828"/>
      <c r="F190" s="828"/>
      <c r="G190" s="828"/>
      <c r="H190" s="830" t="s">
        <v>53</v>
      </c>
      <c r="I190" s="857"/>
    </row>
    <row r="191" spans="1:9" ht="15.75" x14ac:dyDescent="0.25">
      <c r="A191" s="858"/>
      <c r="B191" s="746"/>
      <c r="C191" s="746"/>
      <c r="D191" s="746"/>
      <c r="E191" s="746"/>
      <c r="F191" s="746"/>
      <c r="G191" s="746"/>
      <c r="H191" s="648" t="s">
        <v>54</v>
      </c>
      <c r="I191" s="875">
        <f>I190+I188+I181+I182+I183</f>
        <v>314.142</v>
      </c>
    </row>
    <row r="192" spans="1:9" ht="15.75" x14ac:dyDescent="0.25">
      <c r="A192" s="860" t="s">
        <v>55</v>
      </c>
      <c r="B192" s="816"/>
      <c r="C192" s="815" t="s">
        <v>56</v>
      </c>
      <c r="D192" s="815" t="s">
        <v>10</v>
      </c>
      <c r="E192" s="815" t="s">
        <v>28</v>
      </c>
      <c r="F192" s="815" t="s">
        <v>43</v>
      </c>
      <c r="G192" s="816"/>
      <c r="H192" s="816"/>
      <c r="I192" s="861" t="s">
        <v>43</v>
      </c>
    </row>
    <row r="193" spans="1:9" x14ac:dyDescent="0.25">
      <c r="A193" s="838" t="s">
        <v>44</v>
      </c>
      <c r="B193" s="839" t="s">
        <v>57</v>
      </c>
      <c r="C193" s="840" t="s">
        <v>58</v>
      </c>
      <c r="D193" s="840">
        <v>0.89922000000000002</v>
      </c>
      <c r="E193" s="840" t="s">
        <v>59</v>
      </c>
      <c r="F193" s="841">
        <f>$I$1582</f>
        <v>1.82</v>
      </c>
      <c r="G193" s="842"/>
      <c r="H193" s="842"/>
      <c r="I193" s="843">
        <f>ROUND(F193*D193,4)</f>
        <v>1.6366000000000001</v>
      </c>
    </row>
    <row r="194" spans="1:9" x14ac:dyDescent="0.25">
      <c r="A194" s="838" t="s">
        <v>46</v>
      </c>
      <c r="B194" s="839" t="s">
        <v>60</v>
      </c>
      <c r="C194" s="840" t="s">
        <v>58</v>
      </c>
      <c r="D194" s="840">
        <v>1.1026199999999999</v>
      </c>
      <c r="E194" s="840" t="s">
        <v>59</v>
      </c>
      <c r="F194" s="841">
        <f>$I$1582</f>
        <v>1.82</v>
      </c>
      <c r="G194" s="842"/>
      <c r="H194" s="842"/>
      <c r="I194" s="843">
        <f>ROUND(F194*D194,4)</f>
        <v>2.0068000000000001</v>
      </c>
    </row>
    <row r="195" spans="1:9" x14ac:dyDescent="0.25">
      <c r="A195" s="838" t="s">
        <v>48</v>
      </c>
      <c r="B195" s="839" t="s">
        <v>61</v>
      </c>
      <c r="C195" s="840" t="s">
        <v>62</v>
      </c>
      <c r="D195" s="840">
        <v>0.28053</v>
      </c>
      <c r="E195" s="840" t="s">
        <v>59</v>
      </c>
      <c r="F195" s="841">
        <f>$I$1609</f>
        <v>33.44</v>
      </c>
      <c r="G195" s="842"/>
      <c r="H195" s="842"/>
      <c r="I195" s="843">
        <f>ROUND(F195*D195,4)</f>
        <v>9.3809000000000005</v>
      </c>
    </row>
    <row r="196" spans="1:9" ht="15" x14ac:dyDescent="0.25">
      <c r="A196" s="845"/>
      <c r="B196" s="739"/>
      <c r="C196" s="739"/>
      <c r="D196" s="739"/>
      <c r="E196" s="739"/>
      <c r="F196" s="739"/>
      <c r="G196" s="739"/>
      <c r="H196" s="646" t="s">
        <v>63</v>
      </c>
      <c r="I196" s="846">
        <f>SUM(I193:I195)</f>
        <v>13.0243</v>
      </c>
    </row>
    <row r="197" spans="1:9" ht="15" x14ac:dyDescent="0.25">
      <c r="A197" s="862" t="s">
        <v>64</v>
      </c>
      <c r="B197" s="842"/>
      <c r="C197" s="863" t="s">
        <v>10</v>
      </c>
      <c r="D197" s="863" t="s">
        <v>28</v>
      </c>
      <c r="E197" s="740"/>
      <c r="F197" s="735" t="s">
        <v>65</v>
      </c>
      <c r="G197" s="740"/>
      <c r="H197" s="842"/>
      <c r="I197" s="853" t="s">
        <v>43</v>
      </c>
    </row>
    <row r="198" spans="1:9" ht="15" x14ac:dyDescent="0.25">
      <c r="A198" s="845"/>
      <c r="B198" s="739"/>
      <c r="C198" s="739"/>
      <c r="D198" s="739"/>
      <c r="E198" s="736" t="s">
        <v>66</v>
      </c>
      <c r="F198" s="736" t="s">
        <v>67</v>
      </c>
      <c r="G198" s="736" t="s">
        <v>68</v>
      </c>
      <c r="H198" s="739"/>
      <c r="I198" s="864"/>
    </row>
    <row r="199" spans="1:9" x14ac:dyDescent="0.25">
      <c r="A199" s="838" t="s">
        <v>44</v>
      </c>
      <c r="B199" s="839" t="s">
        <v>57</v>
      </c>
      <c r="C199" s="840">
        <v>0.89922000000000002</v>
      </c>
      <c r="D199" s="840" t="s">
        <v>69</v>
      </c>
      <c r="E199" s="891">
        <f>$I$1504</f>
        <v>1.27</v>
      </c>
      <c r="F199" s="891">
        <f>$I$1530</f>
        <v>1.02</v>
      </c>
      <c r="G199" s="891">
        <f>$I$1556</f>
        <v>0.83</v>
      </c>
      <c r="H199" s="842"/>
      <c r="I199" s="888">
        <f>ROUND(C199*((VLOOKUP(A199,Material!$A$8:$H$108,6,0)*Composições!E199)+(VLOOKUP(A199,Material!$A$8:$H$108,7,0)*Composições!F199)+(VLOOKUP(A199,Material!$A$8:$H$108,8,0)*Composições!G199)),4)</f>
        <v>0</v>
      </c>
    </row>
    <row r="200" spans="1:9" x14ac:dyDescent="0.25">
      <c r="A200" s="838" t="s">
        <v>46</v>
      </c>
      <c r="B200" s="839" t="s">
        <v>60</v>
      </c>
      <c r="C200" s="840">
        <v>1.1026199999999999</v>
      </c>
      <c r="D200" s="840" t="s">
        <v>69</v>
      </c>
      <c r="E200" s="891">
        <f>$I$1504</f>
        <v>1.27</v>
      </c>
      <c r="F200" s="891">
        <f>$I$1530</f>
        <v>1.02</v>
      </c>
      <c r="G200" s="891">
        <f>$I$1556</f>
        <v>0.83</v>
      </c>
      <c r="H200" s="842"/>
      <c r="I200" s="888">
        <f>ROUND(C200*((VLOOKUP(A200,Material!$A$8:$H$108,6,0)*Composições!E200)+(VLOOKUP(A200,Material!$A$8:$H$108,7,0)*Composições!F200)+(VLOOKUP(A200,Material!$A$8:$H$108,8,0)*Composições!G200)),4)</f>
        <v>0</v>
      </c>
    </row>
    <row r="201" spans="1:9" x14ac:dyDescent="0.25">
      <c r="A201" s="838" t="s">
        <v>48</v>
      </c>
      <c r="B201" s="839" t="s">
        <v>61</v>
      </c>
      <c r="C201" s="840">
        <v>0.28053</v>
      </c>
      <c r="D201" s="840" t="s">
        <v>69</v>
      </c>
      <c r="E201" s="891">
        <f>$I$1426</f>
        <v>1.22</v>
      </c>
      <c r="F201" s="891">
        <f>$I$1452</f>
        <v>0.97</v>
      </c>
      <c r="G201" s="891">
        <f>$I$1478</f>
        <v>0.79</v>
      </c>
      <c r="H201" s="842"/>
      <c r="I201" s="888">
        <f>ROUND(C201*((VLOOKUP(A201,Material!$A$8:$H$108,6,0)*Composições!E201)+(VLOOKUP(A201,Material!$A$8:$H$108,7,0)*Composições!F201)+(VLOOKUP(A201,Material!$A$8:$H$108,8,0)*Composições!G201)),4)</f>
        <v>0</v>
      </c>
    </row>
    <row r="202" spans="1:9" ht="15" x14ac:dyDescent="0.25">
      <c r="A202" s="849"/>
      <c r="B202" s="842"/>
      <c r="C202" s="842"/>
      <c r="D202" s="842"/>
      <c r="E202" s="842"/>
      <c r="F202" s="842"/>
      <c r="G202" s="842"/>
      <c r="H202" s="850" t="s">
        <v>70</v>
      </c>
      <c r="I202" s="889">
        <f>SUM(I199:I201)</f>
        <v>0</v>
      </c>
    </row>
    <row r="203" spans="1:9" ht="15.75" thickBot="1" x14ac:dyDescent="0.3">
      <c r="A203" s="865"/>
      <c r="B203" s="747"/>
      <c r="C203" s="747"/>
      <c r="D203" s="747"/>
      <c r="E203" s="747"/>
      <c r="F203" s="747"/>
      <c r="G203" s="747"/>
      <c r="H203" s="649" t="s">
        <v>71</v>
      </c>
      <c r="I203" s="876">
        <f>ROUND(I202+I196+I191,2)</f>
        <v>327.17</v>
      </c>
    </row>
    <row r="204" spans="1:9" x14ac:dyDescent="0.25">
      <c r="A204" s="849"/>
      <c r="B204" s="839" t="s">
        <v>72</v>
      </c>
      <c r="C204" s="842"/>
      <c r="D204" s="842"/>
      <c r="E204" s="842"/>
      <c r="F204" s="842"/>
      <c r="G204" s="842"/>
      <c r="H204" s="842"/>
      <c r="I204" s="867"/>
    </row>
    <row r="205" spans="1:9" x14ac:dyDescent="0.25">
      <c r="A205" s="868"/>
      <c r="B205" s="869"/>
      <c r="C205" s="870"/>
      <c r="D205" s="870"/>
      <c r="E205" s="870"/>
      <c r="F205" s="870"/>
      <c r="G205" s="870"/>
      <c r="H205" s="870"/>
      <c r="I205" s="871"/>
    </row>
    <row r="206" spans="1:9" ht="18" x14ac:dyDescent="0.25">
      <c r="A206" s="822" t="s">
        <v>223</v>
      </c>
      <c r="B206" s="823"/>
      <c r="C206" s="823"/>
      <c r="D206" s="824"/>
      <c r="E206" s="823"/>
      <c r="F206" s="825"/>
      <c r="G206" s="824"/>
      <c r="H206" s="823"/>
      <c r="I206" s="826"/>
    </row>
    <row r="207" spans="1:9" ht="15.75" x14ac:dyDescent="0.25">
      <c r="A207" s="827" t="s">
        <v>0</v>
      </c>
      <c r="B207" s="828"/>
      <c r="C207" s="828"/>
      <c r="D207" s="829" t="str">
        <f>$D$3</f>
        <v>Julho/2022</v>
      </c>
      <c r="E207" s="828"/>
      <c r="F207" s="828"/>
      <c r="G207" s="830" t="s">
        <v>1</v>
      </c>
      <c r="H207" s="830">
        <v>3.8530000000000002</v>
      </c>
      <c r="I207" s="831" t="s">
        <v>2</v>
      </c>
    </row>
    <row r="208" spans="1:9" ht="31.5" x14ac:dyDescent="0.25">
      <c r="A208" s="880">
        <v>1107900</v>
      </c>
      <c r="B208" s="817" t="s">
        <v>74</v>
      </c>
      <c r="C208" s="745" t="str">
        <f>I207</f>
        <v>m³</v>
      </c>
      <c r="D208" s="749">
        <f>I250</f>
        <v>378.33</v>
      </c>
      <c r="E208" s="746"/>
      <c r="F208" s="746"/>
      <c r="G208" s="746"/>
      <c r="H208" s="733"/>
      <c r="I208" s="833" t="s">
        <v>5</v>
      </c>
    </row>
    <row r="209" spans="1:9" ht="15.75" x14ac:dyDescent="0.25">
      <c r="A209" s="834"/>
      <c r="B209" s="828"/>
      <c r="C209" s="828"/>
      <c r="D209" s="1100" t="s">
        <v>6</v>
      </c>
      <c r="E209" s="1101"/>
      <c r="F209" s="1100" t="s">
        <v>7</v>
      </c>
      <c r="G209" s="1101"/>
      <c r="H209" s="828"/>
      <c r="I209" s="835" t="s">
        <v>8</v>
      </c>
    </row>
    <row r="210" spans="1:9" ht="15.75" x14ac:dyDescent="0.25">
      <c r="A210" s="836" t="s">
        <v>9</v>
      </c>
      <c r="B210" s="746"/>
      <c r="C210" s="734" t="s">
        <v>10</v>
      </c>
      <c r="D210" s="734" t="s">
        <v>11</v>
      </c>
      <c r="E210" s="734" t="s">
        <v>12</v>
      </c>
      <c r="F210" s="734" t="s">
        <v>13</v>
      </c>
      <c r="G210" s="734" t="s">
        <v>14</v>
      </c>
      <c r="H210" s="746"/>
      <c r="I210" s="837" t="s">
        <v>15</v>
      </c>
    </row>
    <row r="211" spans="1:9" ht="28.5" x14ac:dyDescent="0.25">
      <c r="A211" s="838" t="s">
        <v>75</v>
      </c>
      <c r="B211" s="839" t="s">
        <v>76</v>
      </c>
      <c r="C211" s="840" t="s">
        <v>18</v>
      </c>
      <c r="D211" s="844">
        <v>1</v>
      </c>
      <c r="E211" s="840">
        <v>0</v>
      </c>
      <c r="F211" s="841">
        <f>VLOOKUP(A211,Equipamento!$A$8:$E$91,4,0)</f>
        <v>1.5928</v>
      </c>
      <c r="G211" s="841">
        <f>VLOOKUP(A211,Equipamento!$A$8:$E$91,5,0)</f>
        <v>1.07</v>
      </c>
      <c r="H211" s="842"/>
      <c r="I211" s="843">
        <f t="shared" ref="I211:I215" si="13">ROUND(C211*D211*F211+C211*E211*G211,4)</f>
        <v>1.5928</v>
      </c>
    </row>
    <row r="212" spans="1:9" ht="28.5" x14ac:dyDescent="0.25">
      <c r="A212" s="838" t="s">
        <v>16</v>
      </c>
      <c r="B212" s="839" t="s">
        <v>17</v>
      </c>
      <c r="C212" s="840" t="s">
        <v>18</v>
      </c>
      <c r="D212" s="840" t="s">
        <v>19</v>
      </c>
      <c r="E212" s="840" t="s">
        <v>20</v>
      </c>
      <c r="F212" s="841">
        <f>VLOOKUP(A212,Equipamento!$A$8:$E$91,4,0)</f>
        <v>48.529400000000003</v>
      </c>
      <c r="G212" s="841">
        <f>VLOOKUP(A212,Equipamento!$A$8:$E$91,5,0)</f>
        <v>22.308499999999999</v>
      </c>
      <c r="H212" s="842"/>
      <c r="I212" s="843">
        <f t="shared" si="13"/>
        <v>48.529400000000003</v>
      </c>
    </row>
    <row r="213" spans="1:9" x14ac:dyDescent="0.25">
      <c r="A213" s="838" t="s">
        <v>156</v>
      </c>
      <c r="B213" s="839" t="s">
        <v>157</v>
      </c>
      <c r="C213" s="840" t="s">
        <v>18</v>
      </c>
      <c r="D213" s="840" t="s">
        <v>19</v>
      </c>
      <c r="E213" s="840">
        <v>0</v>
      </c>
      <c r="F213" s="841">
        <f>VLOOKUP(A213,Equipamento!$A$8:$E$91,4,0)</f>
        <v>4.6314000000000002</v>
      </c>
      <c r="G213" s="841">
        <f>VLOOKUP(A213,Equipamento!$A$8:$E$91,5,0)</f>
        <v>0.221</v>
      </c>
      <c r="H213" s="842"/>
      <c r="I213" s="843">
        <f t="shared" ref="I213" si="14">ROUND(C213*D213*F213+C213*E213*G213,4)</f>
        <v>4.6314000000000002</v>
      </c>
    </row>
    <row r="214" spans="1:9" ht="28.5" x14ac:dyDescent="0.25">
      <c r="A214" s="838" t="s">
        <v>21</v>
      </c>
      <c r="B214" s="839" t="s">
        <v>22</v>
      </c>
      <c r="C214" s="881">
        <v>4</v>
      </c>
      <c r="D214" s="840">
        <v>0.86</v>
      </c>
      <c r="E214" s="840">
        <v>0.14000000000000001</v>
      </c>
      <c r="F214" s="841">
        <f>VLOOKUP(A214,Equipamento!$A$8:$E$91,4,0)</f>
        <v>0.77129999999999999</v>
      </c>
      <c r="G214" s="841">
        <f>VLOOKUP(A214,Equipamento!$A$8:$E$91,5,0)</f>
        <v>0.52439999999999998</v>
      </c>
      <c r="H214" s="842"/>
      <c r="I214" s="843">
        <f t="shared" si="13"/>
        <v>2.9468999999999999</v>
      </c>
    </row>
    <row r="215" spans="1:9" x14ac:dyDescent="0.25">
      <c r="A215" s="838" t="s">
        <v>23</v>
      </c>
      <c r="B215" s="839" t="s">
        <v>24</v>
      </c>
      <c r="C215" s="840" t="s">
        <v>25</v>
      </c>
      <c r="D215" s="840">
        <v>0.4</v>
      </c>
      <c r="E215" s="840">
        <v>0.6</v>
      </c>
      <c r="F215" s="841">
        <f>VLOOKUP(A215,Equipamento!$A$8:$E$91,4,0)</f>
        <v>1.6177999999999999</v>
      </c>
      <c r="G215" s="841">
        <f>VLOOKUP(A215,Equipamento!$A$8:$E$91,5,0)</f>
        <v>1.0998000000000001</v>
      </c>
      <c r="H215" s="842"/>
      <c r="I215" s="843">
        <f t="shared" si="13"/>
        <v>3.9209999999999998</v>
      </c>
    </row>
    <row r="216" spans="1:9" ht="15" x14ac:dyDescent="0.25">
      <c r="A216" s="845"/>
      <c r="B216" s="739"/>
      <c r="C216" s="739"/>
      <c r="D216" s="739"/>
      <c r="E216" s="739"/>
      <c r="F216" s="739"/>
      <c r="G216" s="739"/>
      <c r="H216" s="646" t="s">
        <v>26</v>
      </c>
      <c r="I216" s="846">
        <f>SUM(I211:I215)</f>
        <v>61.621499999999997</v>
      </c>
    </row>
    <row r="217" spans="1:9" ht="15" x14ac:dyDescent="0.25">
      <c r="A217" s="847" t="s">
        <v>27</v>
      </c>
      <c r="B217" s="740"/>
      <c r="C217" s="735" t="s">
        <v>10</v>
      </c>
      <c r="D217" s="735" t="s">
        <v>28</v>
      </c>
      <c r="E217" s="740"/>
      <c r="F217" s="735" t="s">
        <v>29</v>
      </c>
      <c r="G217" s="740"/>
      <c r="H217" s="740"/>
      <c r="I217" s="848" t="s">
        <v>30</v>
      </c>
    </row>
    <row r="218" spans="1:9" x14ac:dyDescent="0.25">
      <c r="A218" s="838" t="s">
        <v>31</v>
      </c>
      <c r="B218" s="839" t="s">
        <v>32</v>
      </c>
      <c r="C218" s="840" t="s">
        <v>18</v>
      </c>
      <c r="D218" s="840" t="s">
        <v>33</v>
      </c>
      <c r="E218" s="842"/>
      <c r="F218" s="841">
        <f>VLOOKUP(A218,'Mão de obra'!$A$3:$E$34,5,0)</f>
        <v>20.509499999999999</v>
      </c>
      <c r="G218" s="842"/>
      <c r="H218" s="842"/>
      <c r="I218" s="843">
        <f t="shared" ref="I218:I219" si="15">ROUND(C218*F218,4)</f>
        <v>20.509499999999999</v>
      </c>
    </row>
    <row r="219" spans="1:9" x14ac:dyDescent="0.25">
      <c r="A219" s="838" t="s">
        <v>34</v>
      </c>
      <c r="B219" s="839" t="s">
        <v>35</v>
      </c>
      <c r="C219" s="881">
        <v>9</v>
      </c>
      <c r="D219" s="840" t="s">
        <v>33</v>
      </c>
      <c r="E219" s="842"/>
      <c r="F219" s="841">
        <f>VLOOKUP(A219,'Mão de obra'!$A$3:$E$34,5,0)</f>
        <v>16.700700000000001</v>
      </c>
      <c r="G219" s="842"/>
      <c r="H219" s="842"/>
      <c r="I219" s="843">
        <f t="shared" si="15"/>
        <v>150.30629999999999</v>
      </c>
    </row>
    <row r="220" spans="1:9" ht="15" x14ac:dyDescent="0.25">
      <c r="A220" s="849"/>
      <c r="B220" s="842"/>
      <c r="C220" s="842"/>
      <c r="D220" s="842"/>
      <c r="E220" s="842"/>
      <c r="F220" s="842"/>
      <c r="G220" s="842"/>
      <c r="H220" s="850" t="s">
        <v>36</v>
      </c>
      <c r="I220" s="851">
        <f>SUM(I218:I219)</f>
        <v>170.8158</v>
      </c>
    </row>
    <row r="221" spans="1:9" ht="15" x14ac:dyDescent="0.25">
      <c r="A221" s="845"/>
      <c r="B221" s="739"/>
      <c r="C221" s="739"/>
      <c r="D221" s="739"/>
      <c r="E221" s="739"/>
      <c r="F221" s="739"/>
      <c r="G221" s="739"/>
      <c r="H221" s="646" t="s">
        <v>37</v>
      </c>
      <c r="I221" s="846">
        <f>I220+I216</f>
        <v>232.43729999999999</v>
      </c>
    </row>
    <row r="222" spans="1:9" ht="15" x14ac:dyDescent="0.25">
      <c r="A222" s="849"/>
      <c r="B222" s="842"/>
      <c r="C222" s="842"/>
      <c r="D222" s="842"/>
      <c r="E222" s="842"/>
      <c r="F222" s="842"/>
      <c r="G222" s="842"/>
      <c r="H222" s="850" t="s">
        <v>38</v>
      </c>
      <c r="I222" s="853">
        <f>ROUND(I221/H207,4)</f>
        <v>60.326300000000003</v>
      </c>
    </row>
    <row r="223" spans="1:9" ht="15" x14ac:dyDescent="0.25">
      <c r="A223" s="849"/>
      <c r="B223" s="842"/>
      <c r="C223" s="842"/>
      <c r="D223" s="842"/>
      <c r="E223" s="842"/>
      <c r="F223" s="842"/>
      <c r="G223" s="842"/>
      <c r="H223" s="850" t="s">
        <v>39</v>
      </c>
      <c r="I223" s="853">
        <v>0</v>
      </c>
    </row>
    <row r="224" spans="1:9" ht="15" x14ac:dyDescent="0.25">
      <c r="A224" s="845"/>
      <c r="B224" s="739"/>
      <c r="C224" s="739"/>
      <c r="D224" s="739"/>
      <c r="E224" s="739"/>
      <c r="F224" s="739"/>
      <c r="G224" s="739"/>
      <c r="H224" s="646" t="s">
        <v>40</v>
      </c>
      <c r="I224" s="874">
        <v>0</v>
      </c>
    </row>
    <row r="225" spans="1:9" ht="15" x14ac:dyDescent="0.25">
      <c r="A225" s="847" t="s">
        <v>41</v>
      </c>
      <c r="B225" s="740"/>
      <c r="C225" s="735" t="s">
        <v>10</v>
      </c>
      <c r="D225" s="735" t="s">
        <v>28</v>
      </c>
      <c r="E225" s="740"/>
      <c r="F225" s="735" t="s">
        <v>42</v>
      </c>
      <c r="G225" s="740"/>
      <c r="H225" s="740"/>
      <c r="I225" s="848" t="s">
        <v>43</v>
      </c>
    </row>
    <row r="226" spans="1:9" x14ac:dyDescent="0.25">
      <c r="A226" s="838" t="s">
        <v>77</v>
      </c>
      <c r="B226" s="839" t="s">
        <v>78</v>
      </c>
      <c r="C226" s="840">
        <v>1.0570999999999999</v>
      </c>
      <c r="D226" s="840" t="s">
        <v>50</v>
      </c>
      <c r="E226" s="842"/>
      <c r="F226" s="841">
        <f>VLOOKUP(A226,Material!$A$8:$D$108,4,0)</f>
        <v>6.8876999999999997</v>
      </c>
      <c r="G226" s="842"/>
      <c r="H226" s="842"/>
      <c r="I226" s="843">
        <f t="shared" ref="I226:I230" si="16">ROUND(C226*F226,4)</f>
        <v>7.2809999999999997</v>
      </c>
    </row>
    <row r="227" spans="1:9" x14ac:dyDescent="0.25">
      <c r="A227" s="838" t="s">
        <v>44</v>
      </c>
      <c r="B227" s="839" t="s">
        <v>45</v>
      </c>
      <c r="C227" s="840">
        <v>0.59362999999999999</v>
      </c>
      <c r="D227" s="840" t="s">
        <v>2</v>
      </c>
      <c r="E227" s="842"/>
      <c r="F227" s="841">
        <f>VLOOKUP(A227,Material!$A$8:$D$108,4,0)</f>
        <v>78.012299999999996</v>
      </c>
      <c r="G227" s="842"/>
      <c r="H227" s="842"/>
      <c r="I227" s="843">
        <f t="shared" si="16"/>
        <v>46.310400000000001</v>
      </c>
    </row>
    <row r="228" spans="1:9" x14ac:dyDescent="0.25">
      <c r="A228" s="838" t="s">
        <v>79</v>
      </c>
      <c r="B228" s="839" t="s">
        <v>80</v>
      </c>
      <c r="C228" s="840" t="s">
        <v>81</v>
      </c>
      <c r="D228" s="840" t="s">
        <v>2</v>
      </c>
      <c r="E228" s="842"/>
      <c r="F228" s="841">
        <f>VLOOKUP(A228,Material!$A$8:$D$108,4,0)</f>
        <v>77.253500000000003</v>
      </c>
      <c r="G228" s="842"/>
      <c r="H228" s="842"/>
      <c r="I228" s="843">
        <f t="shared" si="16"/>
        <v>28.393799999999999</v>
      </c>
    </row>
    <row r="229" spans="1:9" x14ac:dyDescent="0.25">
      <c r="A229" s="838" t="s">
        <v>46</v>
      </c>
      <c r="B229" s="839" t="s">
        <v>47</v>
      </c>
      <c r="C229" s="840" t="s">
        <v>81</v>
      </c>
      <c r="D229" s="840" t="s">
        <v>2</v>
      </c>
      <c r="E229" s="842"/>
      <c r="F229" s="841">
        <f>VLOOKUP(A229,Material!$A$8:$D$108,4,0)</f>
        <v>77.253500000000003</v>
      </c>
      <c r="G229" s="842"/>
      <c r="H229" s="842"/>
      <c r="I229" s="843">
        <f t="shared" si="16"/>
        <v>28.393799999999999</v>
      </c>
    </row>
    <row r="230" spans="1:9" x14ac:dyDescent="0.25">
      <c r="A230" s="838" t="s">
        <v>48</v>
      </c>
      <c r="B230" s="839" t="s">
        <v>49</v>
      </c>
      <c r="C230" s="840">
        <v>352.36529000000002</v>
      </c>
      <c r="D230" s="840" t="s">
        <v>50</v>
      </c>
      <c r="E230" s="842"/>
      <c r="F230" s="841">
        <f>VLOOKUP(A230,Material!$A$8:$D$108,4,0)</f>
        <v>0.5454</v>
      </c>
      <c r="G230" s="842"/>
      <c r="H230" s="842"/>
      <c r="I230" s="843">
        <f t="shared" si="16"/>
        <v>192.18</v>
      </c>
    </row>
    <row r="231" spans="1:9" ht="15" x14ac:dyDescent="0.25">
      <c r="A231" s="845"/>
      <c r="B231" s="739"/>
      <c r="C231" s="739"/>
      <c r="D231" s="739"/>
      <c r="E231" s="739"/>
      <c r="F231" s="739"/>
      <c r="G231" s="739"/>
      <c r="H231" s="646" t="s">
        <v>51</v>
      </c>
      <c r="I231" s="846">
        <f>SUM(I226:I230)</f>
        <v>302.55899999999997</v>
      </c>
    </row>
    <row r="232" spans="1:9" ht="15" x14ac:dyDescent="0.25">
      <c r="A232" s="847" t="s">
        <v>52</v>
      </c>
      <c r="B232" s="740"/>
      <c r="C232" s="735" t="s">
        <v>10</v>
      </c>
      <c r="D232" s="735" t="s">
        <v>28</v>
      </c>
      <c r="E232" s="740"/>
      <c r="F232" s="735" t="s">
        <v>43</v>
      </c>
      <c r="G232" s="740"/>
      <c r="H232" s="740"/>
      <c r="I232" s="856" t="s">
        <v>43</v>
      </c>
    </row>
    <row r="233" spans="1:9" ht="15.75" x14ac:dyDescent="0.25">
      <c r="A233" s="834"/>
      <c r="B233" s="828"/>
      <c r="C233" s="828"/>
      <c r="D233" s="828"/>
      <c r="E233" s="828"/>
      <c r="F233" s="828"/>
      <c r="G233" s="828"/>
      <c r="H233" s="830" t="s">
        <v>53</v>
      </c>
      <c r="I233" s="857"/>
    </row>
    <row r="234" spans="1:9" ht="15.75" x14ac:dyDescent="0.25">
      <c r="A234" s="858"/>
      <c r="B234" s="746"/>
      <c r="C234" s="746"/>
      <c r="D234" s="746"/>
      <c r="E234" s="746"/>
      <c r="F234" s="746"/>
      <c r="G234" s="746"/>
      <c r="H234" s="648" t="s">
        <v>54</v>
      </c>
      <c r="I234" s="875">
        <f>ROUND(I233+I231+I224+I223+I222,4)</f>
        <v>362.88529999999997</v>
      </c>
    </row>
    <row r="235" spans="1:9" ht="15.75" x14ac:dyDescent="0.25">
      <c r="A235" s="860" t="s">
        <v>55</v>
      </c>
      <c r="B235" s="816"/>
      <c r="C235" s="815" t="s">
        <v>56</v>
      </c>
      <c r="D235" s="815" t="s">
        <v>10</v>
      </c>
      <c r="E235" s="815" t="s">
        <v>28</v>
      </c>
      <c r="F235" s="815" t="s">
        <v>43</v>
      </c>
      <c r="G235" s="816"/>
      <c r="H235" s="816"/>
      <c r="I235" s="861" t="s">
        <v>43</v>
      </c>
    </row>
    <row r="236" spans="1:9" ht="28.5" x14ac:dyDescent="0.25">
      <c r="A236" s="838" t="s">
        <v>77</v>
      </c>
      <c r="B236" s="839" t="s">
        <v>82</v>
      </c>
      <c r="C236" s="840" t="s">
        <v>62</v>
      </c>
      <c r="D236" s="840">
        <v>1.06E-3</v>
      </c>
      <c r="E236" s="840" t="s">
        <v>59</v>
      </c>
      <c r="F236" s="841">
        <f>$I$1609</f>
        <v>33.44</v>
      </c>
      <c r="G236" s="842"/>
      <c r="H236" s="842"/>
      <c r="I236" s="843">
        <f t="shared" ref="I236:I240" si="17">ROUND(F236*D236,4)</f>
        <v>3.5400000000000001E-2</v>
      </c>
    </row>
    <row r="237" spans="1:9" x14ac:dyDescent="0.25">
      <c r="A237" s="838" t="s">
        <v>44</v>
      </c>
      <c r="B237" s="839" t="s">
        <v>57</v>
      </c>
      <c r="C237" s="840" t="s">
        <v>58</v>
      </c>
      <c r="D237" s="840">
        <v>0.89044999999999996</v>
      </c>
      <c r="E237" s="840" t="s">
        <v>59</v>
      </c>
      <c r="F237" s="841">
        <f>$I$1582</f>
        <v>1.82</v>
      </c>
      <c r="G237" s="842"/>
      <c r="H237" s="842"/>
      <c r="I237" s="843">
        <f t="shared" si="17"/>
        <v>1.6206</v>
      </c>
    </row>
    <row r="238" spans="1:9" x14ac:dyDescent="0.25">
      <c r="A238" s="838" t="s">
        <v>79</v>
      </c>
      <c r="B238" s="839" t="s">
        <v>83</v>
      </c>
      <c r="C238" s="840" t="s">
        <v>58</v>
      </c>
      <c r="D238" s="840" t="s">
        <v>84</v>
      </c>
      <c r="E238" s="840" t="s">
        <v>59</v>
      </c>
      <c r="F238" s="841">
        <f>$I$1582</f>
        <v>1.82</v>
      </c>
      <c r="G238" s="842"/>
      <c r="H238" s="842"/>
      <c r="I238" s="843">
        <f t="shared" si="17"/>
        <v>1.0034000000000001</v>
      </c>
    </row>
    <row r="239" spans="1:9" x14ac:dyDescent="0.25">
      <c r="A239" s="838" t="s">
        <v>46</v>
      </c>
      <c r="B239" s="839" t="s">
        <v>60</v>
      </c>
      <c r="C239" s="840" t="s">
        <v>58</v>
      </c>
      <c r="D239" s="840" t="s">
        <v>84</v>
      </c>
      <c r="E239" s="840" t="s">
        <v>59</v>
      </c>
      <c r="F239" s="841">
        <f>$I$1582</f>
        <v>1.82</v>
      </c>
      <c r="G239" s="842"/>
      <c r="H239" s="842"/>
      <c r="I239" s="843">
        <f t="shared" si="17"/>
        <v>1.0034000000000001</v>
      </c>
    </row>
    <row r="240" spans="1:9" x14ac:dyDescent="0.25">
      <c r="A240" s="838" t="s">
        <v>48</v>
      </c>
      <c r="B240" s="839" t="s">
        <v>61</v>
      </c>
      <c r="C240" s="840" t="s">
        <v>62</v>
      </c>
      <c r="D240" s="840">
        <v>0.35237000000000002</v>
      </c>
      <c r="E240" s="840" t="s">
        <v>59</v>
      </c>
      <c r="F240" s="841">
        <f>$I$1609</f>
        <v>33.44</v>
      </c>
      <c r="G240" s="842"/>
      <c r="H240" s="842"/>
      <c r="I240" s="843">
        <f t="shared" si="17"/>
        <v>11.783300000000001</v>
      </c>
    </row>
    <row r="241" spans="1:12" ht="15" x14ac:dyDescent="0.25">
      <c r="A241" s="845"/>
      <c r="B241" s="739"/>
      <c r="C241" s="739"/>
      <c r="D241" s="739"/>
      <c r="E241" s="739"/>
      <c r="F241" s="739"/>
      <c r="G241" s="739"/>
      <c r="H241" s="646" t="s">
        <v>63</v>
      </c>
      <c r="I241" s="846">
        <f>SUM(I236:I240)</f>
        <v>15.446100000000001</v>
      </c>
    </row>
    <row r="242" spans="1:12" ht="15" x14ac:dyDescent="0.25">
      <c r="A242" s="862" t="s">
        <v>64</v>
      </c>
      <c r="B242" s="842"/>
      <c r="C242" s="863" t="s">
        <v>10</v>
      </c>
      <c r="D242" s="863" t="s">
        <v>28</v>
      </c>
      <c r="E242" s="740"/>
      <c r="F242" s="735" t="s">
        <v>65</v>
      </c>
      <c r="G242" s="740"/>
      <c r="H242" s="842"/>
      <c r="I242" s="853" t="s">
        <v>43</v>
      </c>
    </row>
    <row r="243" spans="1:12" ht="15" x14ac:dyDescent="0.25">
      <c r="A243" s="845"/>
      <c r="B243" s="739"/>
      <c r="C243" s="739"/>
      <c r="D243" s="739"/>
      <c r="E243" s="736" t="s">
        <v>66</v>
      </c>
      <c r="F243" s="736" t="s">
        <v>67</v>
      </c>
      <c r="G243" s="736" t="s">
        <v>68</v>
      </c>
      <c r="H243" s="739"/>
      <c r="I243" s="864"/>
    </row>
    <row r="244" spans="1:12" ht="28.5" x14ac:dyDescent="0.25">
      <c r="A244" s="838" t="s">
        <v>77</v>
      </c>
      <c r="B244" s="839" t="s">
        <v>82</v>
      </c>
      <c r="C244" s="840">
        <v>1.06E-3</v>
      </c>
      <c r="D244" s="840" t="s">
        <v>69</v>
      </c>
      <c r="E244" s="844">
        <f>$I$1426</f>
        <v>1.22</v>
      </c>
      <c r="F244" s="844">
        <f>$I$1452</f>
        <v>0.97</v>
      </c>
      <c r="G244" s="844">
        <f>$I$1478</f>
        <v>0.79</v>
      </c>
      <c r="H244" s="842"/>
      <c r="I244" s="888">
        <f>ROUND(C244*((VLOOKUP(A244,Material!$A$8:$H$108,6,0)*Composições!E244)+(VLOOKUP(A244,Material!$A$8:$H$108,7,0)*Composições!F244)+(VLOOKUP(A244,Material!$A$8:$H$108,8,0)*Composições!G244)),4)</f>
        <v>0</v>
      </c>
    </row>
    <row r="245" spans="1:12" x14ac:dyDescent="0.25">
      <c r="A245" s="838" t="s">
        <v>44</v>
      </c>
      <c r="B245" s="839" t="s">
        <v>57</v>
      </c>
      <c r="C245" s="840">
        <v>0.89044999999999996</v>
      </c>
      <c r="D245" s="840" t="s">
        <v>69</v>
      </c>
      <c r="E245" s="844">
        <f t="shared" ref="E245:E247" si="18">$I$1504</f>
        <v>1.27</v>
      </c>
      <c r="F245" s="844">
        <f t="shared" ref="F245:F247" si="19">$I$1530</f>
        <v>1.02</v>
      </c>
      <c r="G245" s="844">
        <f t="shared" ref="G245:G247" si="20">$I$1556</f>
        <v>0.83</v>
      </c>
      <c r="H245" s="842"/>
      <c r="I245" s="888">
        <f>ROUND(C245*((VLOOKUP(A245,Material!$A$8:$H$108,6,0)*Composições!E245)+(VLOOKUP(A245,Material!$A$8:$H$108,7,0)*Composições!F245)+(VLOOKUP(A245,Material!$A$8:$H$108,8,0)*Composições!G245)),4)</f>
        <v>0</v>
      </c>
    </row>
    <row r="246" spans="1:12" x14ac:dyDescent="0.25">
      <c r="A246" s="838" t="s">
        <v>79</v>
      </c>
      <c r="B246" s="839" t="s">
        <v>83</v>
      </c>
      <c r="C246" s="840" t="s">
        <v>84</v>
      </c>
      <c r="D246" s="840" t="s">
        <v>69</v>
      </c>
      <c r="E246" s="844">
        <f t="shared" si="18"/>
        <v>1.27</v>
      </c>
      <c r="F246" s="844">
        <f t="shared" si="19"/>
        <v>1.02</v>
      </c>
      <c r="G246" s="844">
        <f t="shared" si="20"/>
        <v>0.83</v>
      </c>
      <c r="H246" s="842"/>
      <c r="I246" s="888">
        <f>ROUND(C246*((VLOOKUP(A246,Material!$A$8:$H$108,6,0)*Composições!E246)+(VLOOKUP(A246,Material!$A$8:$H$108,7,0)*Composições!F246)+(VLOOKUP(A246,Material!$A$8:$H$108,8,0)*Composições!G246)),4)</f>
        <v>0</v>
      </c>
      <c r="L246" s="751"/>
    </row>
    <row r="247" spans="1:12" x14ac:dyDescent="0.25">
      <c r="A247" s="838" t="s">
        <v>46</v>
      </c>
      <c r="B247" s="839" t="s">
        <v>60</v>
      </c>
      <c r="C247" s="840" t="s">
        <v>84</v>
      </c>
      <c r="D247" s="840" t="s">
        <v>69</v>
      </c>
      <c r="E247" s="844">
        <f t="shared" si="18"/>
        <v>1.27</v>
      </c>
      <c r="F247" s="844">
        <f t="shared" si="19"/>
        <v>1.02</v>
      </c>
      <c r="G247" s="844">
        <f t="shared" si="20"/>
        <v>0.83</v>
      </c>
      <c r="H247" s="842"/>
      <c r="I247" s="888">
        <f>ROUND(C247*((VLOOKUP(A247,Material!$A$8:$H$108,6,0)*Composições!E247)+(VLOOKUP(A247,Material!$A$8:$H$108,7,0)*Composições!F247)+(VLOOKUP(A247,Material!$A$8:$H$108,8,0)*Composições!G247)),4)</f>
        <v>0</v>
      </c>
    </row>
    <row r="248" spans="1:12" x14ac:dyDescent="0.25">
      <c r="A248" s="838" t="s">
        <v>48</v>
      </c>
      <c r="B248" s="839" t="s">
        <v>61</v>
      </c>
      <c r="C248" s="840">
        <v>0.35237000000000002</v>
      </c>
      <c r="D248" s="840" t="s">
        <v>69</v>
      </c>
      <c r="E248" s="844">
        <f>$I$1426</f>
        <v>1.22</v>
      </c>
      <c r="F248" s="844">
        <f>$I$1452</f>
        <v>0.97</v>
      </c>
      <c r="G248" s="844">
        <f>$I$1478</f>
        <v>0.79</v>
      </c>
      <c r="H248" s="842"/>
      <c r="I248" s="888">
        <f>ROUND(C248*((VLOOKUP(A248,Material!$A$8:$H$108,6,0)*Composições!E248)+(VLOOKUP(A248,Material!$A$8:$H$108,7,0)*Composições!F248)+(VLOOKUP(A248,Material!$A$8:$H$108,8,0)*Composições!G248)),4)</f>
        <v>0</v>
      </c>
    </row>
    <row r="249" spans="1:12" ht="15" x14ac:dyDescent="0.25">
      <c r="A249" s="849"/>
      <c r="B249" s="842"/>
      <c r="C249" s="842"/>
      <c r="D249" s="842"/>
      <c r="E249" s="842"/>
      <c r="F249" s="842"/>
      <c r="G249" s="842"/>
      <c r="H249" s="850" t="s">
        <v>70</v>
      </c>
      <c r="I249" s="889">
        <f>SUM(I244:I248)</f>
        <v>0</v>
      </c>
    </row>
    <row r="250" spans="1:12" ht="15.75" thickBot="1" x14ac:dyDescent="0.3">
      <c r="A250" s="865"/>
      <c r="B250" s="747"/>
      <c r="C250" s="747"/>
      <c r="D250" s="747"/>
      <c r="E250" s="747"/>
      <c r="F250" s="747"/>
      <c r="G250" s="747"/>
      <c r="H250" s="649" t="s">
        <v>71</v>
      </c>
      <c r="I250" s="876">
        <f>ROUND(I249+I241+I234,2)</f>
        <v>378.33</v>
      </c>
    </row>
    <row r="251" spans="1:12" x14ac:dyDescent="0.25">
      <c r="A251" s="849"/>
      <c r="B251" s="839" t="s">
        <v>72</v>
      </c>
      <c r="C251" s="842"/>
      <c r="D251" s="842"/>
      <c r="E251" s="842"/>
      <c r="F251" s="842"/>
      <c r="G251" s="842"/>
      <c r="H251" s="842"/>
      <c r="I251" s="867"/>
    </row>
    <row r="252" spans="1:12" x14ac:dyDescent="0.25">
      <c r="A252" s="868"/>
      <c r="B252" s="869"/>
      <c r="C252" s="870"/>
      <c r="D252" s="870"/>
      <c r="E252" s="870"/>
      <c r="F252" s="870"/>
      <c r="G252" s="870"/>
      <c r="H252" s="870"/>
      <c r="I252" s="871"/>
    </row>
    <row r="253" spans="1:12" ht="18" x14ac:dyDescent="0.25">
      <c r="A253" s="822" t="s">
        <v>223</v>
      </c>
      <c r="B253" s="823"/>
      <c r="C253" s="823"/>
      <c r="D253" s="824"/>
      <c r="E253" s="823"/>
      <c r="F253" s="825"/>
      <c r="G253" s="824"/>
      <c r="H253" s="823"/>
      <c r="I253" s="826"/>
    </row>
    <row r="254" spans="1:12" ht="15.75" x14ac:dyDescent="0.25">
      <c r="A254" s="827" t="s">
        <v>0</v>
      </c>
      <c r="B254" s="828"/>
      <c r="C254" s="828"/>
      <c r="D254" s="829" t="str">
        <f>$D$3</f>
        <v>Julho/2022</v>
      </c>
      <c r="E254" s="828"/>
      <c r="F254" s="828"/>
      <c r="G254" s="830" t="s">
        <v>1</v>
      </c>
      <c r="H254" s="830" t="s">
        <v>18</v>
      </c>
      <c r="I254" s="831" t="s">
        <v>50</v>
      </c>
    </row>
    <row r="255" spans="1:12" ht="31.5" x14ac:dyDescent="0.25">
      <c r="A255" s="880" t="s">
        <v>85</v>
      </c>
      <c r="B255" s="817" t="s">
        <v>86</v>
      </c>
      <c r="C255" s="745" t="str">
        <f>I254</f>
        <v>kg</v>
      </c>
      <c r="D255" s="749">
        <f>I283</f>
        <v>10.95</v>
      </c>
      <c r="E255" s="746"/>
      <c r="F255" s="746"/>
      <c r="G255" s="746"/>
      <c r="H255" s="733"/>
      <c r="I255" s="833" t="s">
        <v>5</v>
      </c>
    </row>
    <row r="256" spans="1:12" ht="15.75" x14ac:dyDescent="0.25">
      <c r="A256" s="834"/>
      <c r="B256" s="828"/>
      <c r="C256" s="828"/>
      <c r="D256" s="1100" t="s">
        <v>6</v>
      </c>
      <c r="E256" s="1101"/>
      <c r="F256" s="1100" t="s">
        <v>7</v>
      </c>
      <c r="G256" s="1101"/>
      <c r="H256" s="828"/>
      <c r="I256" s="835" t="s">
        <v>8</v>
      </c>
    </row>
    <row r="257" spans="1:9" ht="15.75" x14ac:dyDescent="0.25">
      <c r="A257" s="836" t="s">
        <v>9</v>
      </c>
      <c r="B257" s="746"/>
      <c r="C257" s="734" t="s">
        <v>10</v>
      </c>
      <c r="D257" s="734" t="s">
        <v>11</v>
      </c>
      <c r="E257" s="734" t="s">
        <v>12</v>
      </c>
      <c r="F257" s="734" t="s">
        <v>13</v>
      </c>
      <c r="G257" s="734" t="s">
        <v>14</v>
      </c>
      <c r="H257" s="746"/>
      <c r="I257" s="837" t="s">
        <v>15</v>
      </c>
    </row>
    <row r="258" spans="1:9" ht="15" x14ac:dyDescent="0.25">
      <c r="A258" s="855"/>
      <c r="B258" s="740"/>
      <c r="C258" s="740"/>
      <c r="D258" s="740"/>
      <c r="E258" s="740"/>
      <c r="F258" s="740"/>
      <c r="G258" s="740"/>
      <c r="H258" s="647" t="s">
        <v>26</v>
      </c>
      <c r="I258" s="848"/>
    </row>
    <row r="259" spans="1:9" ht="15" x14ac:dyDescent="0.25">
      <c r="A259" s="847" t="s">
        <v>27</v>
      </c>
      <c r="B259" s="740"/>
      <c r="C259" s="735" t="s">
        <v>10</v>
      </c>
      <c r="D259" s="735" t="s">
        <v>28</v>
      </c>
      <c r="E259" s="740"/>
      <c r="F259" s="735" t="s">
        <v>29</v>
      </c>
      <c r="G259" s="740"/>
      <c r="H259" s="740"/>
      <c r="I259" s="848" t="s">
        <v>30</v>
      </c>
    </row>
    <row r="260" spans="1:9" x14ac:dyDescent="0.25">
      <c r="A260" s="838" t="s">
        <v>87</v>
      </c>
      <c r="B260" s="839" t="s">
        <v>88</v>
      </c>
      <c r="C260" s="840" t="s">
        <v>89</v>
      </c>
      <c r="D260" s="840" t="s">
        <v>33</v>
      </c>
      <c r="E260" s="842"/>
      <c r="F260" s="841">
        <f>VLOOKUP(A260,'Mão de obra'!$A$3:$E$34,5,0)</f>
        <v>18.384599999999999</v>
      </c>
      <c r="G260" s="842"/>
      <c r="H260" s="842"/>
      <c r="I260" s="843">
        <f t="shared" ref="I260:I261" si="21">ROUND(C260*F260,4)</f>
        <v>1.6546000000000001</v>
      </c>
    </row>
    <row r="261" spans="1:9" x14ac:dyDescent="0.25">
      <c r="A261" s="838" t="s">
        <v>90</v>
      </c>
      <c r="B261" s="839" t="s">
        <v>91</v>
      </c>
      <c r="C261" s="840" t="s">
        <v>89</v>
      </c>
      <c r="D261" s="840" t="s">
        <v>33</v>
      </c>
      <c r="E261" s="842"/>
      <c r="F261" s="841">
        <f>VLOOKUP(A261,'Mão de obra'!$A$3:$E$34,5,0)</f>
        <v>27.195399999999999</v>
      </c>
      <c r="G261" s="842"/>
      <c r="H261" s="842"/>
      <c r="I261" s="843">
        <f t="shared" si="21"/>
        <v>2.4476</v>
      </c>
    </row>
    <row r="262" spans="1:9" ht="15" x14ac:dyDescent="0.25">
      <c r="A262" s="849"/>
      <c r="B262" s="842"/>
      <c r="C262" s="842"/>
      <c r="D262" s="842"/>
      <c r="E262" s="842"/>
      <c r="F262" s="842"/>
      <c r="G262" s="842"/>
      <c r="H262" s="850" t="s">
        <v>36</v>
      </c>
      <c r="I262" s="851">
        <f>SUM(I260:I261)</f>
        <v>4.1021999999999998</v>
      </c>
    </row>
    <row r="263" spans="1:9" ht="15" x14ac:dyDescent="0.25">
      <c r="A263" s="845"/>
      <c r="B263" s="739"/>
      <c r="C263" s="739"/>
      <c r="D263" s="739"/>
      <c r="E263" s="739"/>
      <c r="F263" s="739"/>
      <c r="G263" s="739"/>
      <c r="H263" s="646" t="s">
        <v>37</v>
      </c>
      <c r="I263" s="846">
        <f>I262</f>
        <v>4.1021999999999998</v>
      </c>
    </row>
    <row r="264" spans="1:9" ht="15" x14ac:dyDescent="0.25">
      <c r="A264" s="849"/>
      <c r="B264" s="842"/>
      <c r="C264" s="842"/>
      <c r="D264" s="842"/>
      <c r="E264" s="842"/>
      <c r="F264" s="842"/>
      <c r="G264" s="842"/>
      <c r="H264" s="850" t="s">
        <v>38</v>
      </c>
      <c r="I264" s="853">
        <f>ROUND(I263/H254,4)</f>
        <v>4.1021999999999998</v>
      </c>
    </row>
    <row r="265" spans="1:9" ht="15" x14ac:dyDescent="0.25">
      <c r="A265" s="849"/>
      <c r="B265" s="842"/>
      <c r="C265" s="842"/>
      <c r="D265" s="842"/>
      <c r="E265" s="842"/>
      <c r="F265" s="842"/>
      <c r="G265" s="842"/>
      <c r="H265" s="850" t="s">
        <v>39</v>
      </c>
      <c r="I265" s="853">
        <v>0</v>
      </c>
    </row>
    <row r="266" spans="1:9" ht="15" x14ac:dyDescent="0.25">
      <c r="A266" s="845"/>
      <c r="B266" s="739"/>
      <c r="C266" s="739"/>
      <c r="D266" s="739"/>
      <c r="E266" s="739"/>
      <c r="F266" s="739"/>
      <c r="G266" s="739"/>
      <c r="H266" s="646" t="s">
        <v>40</v>
      </c>
      <c r="I266" s="874">
        <v>0</v>
      </c>
    </row>
    <row r="267" spans="1:9" ht="15" x14ac:dyDescent="0.25">
      <c r="A267" s="847" t="s">
        <v>41</v>
      </c>
      <c r="B267" s="740"/>
      <c r="C267" s="735" t="s">
        <v>10</v>
      </c>
      <c r="D267" s="735" t="s">
        <v>28</v>
      </c>
      <c r="E267" s="740"/>
      <c r="F267" s="735" t="s">
        <v>42</v>
      </c>
      <c r="G267" s="740"/>
      <c r="H267" s="740"/>
      <c r="I267" s="848" t="s">
        <v>43</v>
      </c>
    </row>
    <row r="268" spans="1:9" x14ac:dyDescent="0.25">
      <c r="A268" s="838" t="s">
        <v>92</v>
      </c>
      <c r="B268" s="839" t="s">
        <v>93</v>
      </c>
      <c r="C268" s="840" t="s">
        <v>94</v>
      </c>
      <c r="D268" s="840" t="s">
        <v>50</v>
      </c>
      <c r="E268" s="842"/>
      <c r="F268" s="841">
        <f>VLOOKUP(A268,Material!$A$8:$D$108,4,0)</f>
        <v>6.0709</v>
      </c>
      <c r="G268" s="842"/>
      <c r="H268" s="842"/>
      <c r="I268" s="843">
        <f t="shared" ref="I268:I269" si="22">ROUND(C268*F268,4)</f>
        <v>6.6779999999999999</v>
      </c>
    </row>
    <row r="269" spans="1:9" x14ac:dyDescent="0.25">
      <c r="A269" s="838" t="s">
        <v>95</v>
      </c>
      <c r="B269" s="839" t="s">
        <v>96</v>
      </c>
      <c r="C269" s="840" t="s">
        <v>97</v>
      </c>
      <c r="D269" s="840" t="s">
        <v>50</v>
      </c>
      <c r="E269" s="842"/>
      <c r="F269" s="841">
        <f>VLOOKUP(A269,Material!$A$8:$D$108,4,0)</f>
        <v>8.9766999999999992</v>
      </c>
      <c r="G269" s="842"/>
      <c r="H269" s="842"/>
      <c r="I269" s="843">
        <f t="shared" si="22"/>
        <v>0.13469999999999999</v>
      </c>
    </row>
    <row r="270" spans="1:9" ht="15" x14ac:dyDescent="0.25">
      <c r="A270" s="845"/>
      <c r="B270" s="739"/>
      <c r="C270" s="739"/>
      <c r="D270" s="739"/>
      <c r="E270" s="739"/>
      <c r="F270" s="739"/>
      <c r="G270" s="739"/>
      <c r="H270" s="646" t="s">
        <v>51</v>
      </c>
      <c r="I270" s="846">
        <f>SUM(I268:I269)</f>
        <v>6.8126999999999995</v>
      </c>
    </row>
    <row r="271" spans="1:9" ht="15" x14ac:dyDescent="0.25">
      <c r="A271" s="847" t="s">
        <v>52</v>
      </c>
      <c r="B271" s="740"/>
      <c r="C271" s="735" t="s">
        <v>10</v>
      </c>
      <c r="D271" s="735" t="s">
        <v>28</v>
      </c>
      <c r="E271" s="740"/>
      <c r="F271" s="735" t="s">
        <v>43</v>
      </c>
      <c r="G271" s="740"/>
      <c r="H271" s="740"/>
      <c r="I271" s="856" t="s">
        <v>43</v>
      </c>
    </row>
    <row r="272" spans="1:9" ht="15.75" x14ac:dyDescent="0.25">
      <c r="A272" s="834"/>
      <c r="B272" s="828"/>
      <c r="C272" s="828"/>
      <c r="D272" s="828"/>
      <c r="E272" s="828"/>
      <c r="F272" s="828"/>
      <c r="G272" s="828"/>
      <c r="H272" s="830" t="s">
        <v>53</v>
      </c>
      <c r="I272" s="857"/>
    </row>
    <row r="273" spans="1:9" ht="15.75" x14ac:dyDescent="0.25">
      <c r="A273" s="858"/>
      <c r="B273" s="746"/>
      <c r="C273" s="746"/>
      <c r="D273" s="746"/>
      <c r="E273" s="746"/>
      <c r="F273" s="746"/>
      <c r="G273" s="746"/>
      <c r="H273" s="648" t="s">
        <v>54</v>
      </c>
      <c r="I273" s="875">
        <f>ROUND(I272+I270+I264+I265+I266,4)</f>
        <v>10.914899999999999</v>
      </c>
    </row>
    <row r="274" spans="1:9" ht="15.75" x14ac:dyDescent="0.25">
      <c r="A274" s="860" t="s">
        <v>55</v>
      </c>
      <c r="B274" s="816"/>
      <c r="C274" s="815" t="s">
        <v>56</v>
      </c>
      <c r="D274" s="815" t="s">
        <v>10</v>
      </c>
      <c r="E274" s="815" t="s">
        <v>28</v>
      </c>
      <c r="F274" s="815" t="s">
        <v>43</v>
      </c>
      <c r="G274" s="816"/>
      <c r="H274" s="816"/>
      <c r="I274" s="861" t="s">
        <v>43</v>
      </c>
    </row>
    <row r="275" spans="1:9" x14ac:dyDescent="0.25">
      <c r="A275" s="838" t="s">
        <v>92</v>
      </c>
      <c r="B275" s="839" t="s">
        <v>98</v>
      </c>
      <c r="C275" s="840" t="s">
        <v>62</v>
      </c>
      <c r="D275" s="840" t="s">
        <v>99</v>
      </c>
      <c r="E275" s="840" t="s">
        <v>59</v>
      </c>
      <c r="F275" s="841">
        <f>$I$1609</f>
        <v>33.44</v>
      </c>
      <c r="G275" s="842"/>
      <c r="H275" s="842"/>
      <c r="I275" s="843">
        <f t="shared" ref="I275:I276" si="23">ROUND(F275*D275,4)</f>
        <v>3.6799999999999999E-2</v>
      </c>
    </row>
    <row r="276" spans="1:9" x14ac:dyDescent="0.25">
      <c r="A276" s="838" t="s">
        <v>95</v>
      </c>
      <c r="B276" s="839" t="s">
        <v>100</v>
      </c>
      <c r="C276" s="840" t="s">
        <v>62</v>
      </c>
      <c r="D276" s="840" t="s">
        <v>101</v>
      </c>
      <c r="E276" s="840" t="s">
        <v>59</v>
      </c>
      <c r="F276" s="841">
        <f>$I$1609</f>
        <v>33.44</v>
      </c>
      <c r="G276" s="842"/>
      <c r="H276" s="842"/>
      <c r="I276" s="843">
        <f t="shared" si="23"/>
        <v>6.9999999999999999E-4</v>
      </c>
    </row>
    <row r="277" spans="1:9" ht="15" x14ac:dyDescent="0.25">
      <c r="A277" s="845"/>
      <c r="B277" s="739"/>
      <c r="C277" s="739"/>
      <c r="D277" s="739"/>
      <c r="E277" s="739"/>
      <c r="F277" s="739"/>
      <c r="G277" s="739"/>
      <c r="H277" s="646" t="s">
        <v>63</v>
      </c>
      <c r="I277" s="846">
        <f>SUM(I275:I276)</f>
        <v>3.7499999999999999E-2</v>
      </c>
    </row>
    <row r="278" spans="1:9" ht="15" x14ac:dyDescent="0.25">
      <c r="A278" s="862" t="s">
        <v>64</v>
      </c>
      <c r="B278" s="842"/>
      <c r="C278" s="863" t="s">
        <v>10</v>
      </c>
      <c r="D278" s="863" t="s">
        <v>28</v>
      </c>
      <c r="E278" s="740"/>
      <c r="F278" s="735" t="s">
        <v>65</v>
      </c>
      <c r="G278" s="740"/>
      <c r="H278" s="842"/>
      <c r="I278" s="853" t="s">
        <v>43</v>
      </c>
    </row>
    <row r="279" spans="1:9" ht="15" x14ac:dyDescent="0.25">
      <c r="A279" s="845"/>
      <c r="B279" s="739"/>
      <c r="C279" s="739"/>
      <c r="D279" s="739"/>
      <c r="E279" s="736" t="s">
        <v>66</v>
      </c>
      <c r="F279" s="736" t="s">
        <v>67</v>
      </c>
      <c r="G279" s="736" t="s">
        <v>68</v>
      </c>
      <c r="H279" s="739"/>
      <c r="I279" s="864"/>
    </row>
    <row r="280" spans="1:9" x14ac:dyDescent="0.25">
      <c r="A280" s="838" t="s">
        <v>92</v>
      </c>
      <c r="B280" s="839" t="s">
        <v>98</v>
      </c>
      <c r="C280" s="840" t="s">
        <v>99</v>
      </c>
      <c r="D280" s="840" t="s">
        <v>69</v>
      </c>
      <c r="E280" s="844">
        <f>$I$1426</f>
        <v>1.22</v>
      </c>
      <c r="F280" s="844">
        <f t="shared" ref="F280:F281" si="24">$I$1452</f>
        <v>0.97</v>
      </c>
      <c r="G280" s="844">
        <f t="shared" ref="G280:G281" si="25">$I$1478</f>
        <v>0.79</v>
      </c>
      <c r="H280" s="842"/>
      <c r="I280" s="888">
        <f>ROUND(C280*((VLOOKUP(A280,Material!$A$8:$H$108,6,0)*Composições!E280)+(VLOOKUP(A280,Material!$A$8:$H$108,7,0)*Composições!F280)+(VLOOKUP(A280,Material!$A$8:$H$108,8,0)*Composições!G280)),4)</f>
        <v>0</v>
      </c>
    </row>
    <row r="281" spans="1:9" x14ac:dyDescent="0.25">
      <c r="A281" s="838" t="s">
        <v>95</v>
      </c>
      <c r="B281" s="839" t="s">
        <v>100</v>
      </c>
      <c r="C281" s="840" t="s">
        <v>101</v>
      </c>
      <c r="D281" s="840" t="s">
        <v>69</v>
      </c>
      <c r="E281" s="844">
        <f>$I$1426</f>
        <v>1.22</v>
      </c>
      <c r="F281" s="844">
        <f t="shared" si="24"/>
        <v>0.97</v>
      </c>
      <c r="G281" s="844">
        <f t="shared" si="25"/>
        <v>0.79</v>
      </c>
      <c r="H281" s="842"/>
      <c r="I281" s="888">
        <f>ROUND(C281*((VLOOKUP(A281,Material!$A$8:$H$108,6,0)*Composições!E281)+(VLOOKUP(A281,Material!$A$8:$H$108,7,0)*Composições!F281)+(VLOOKUP(A281,Material!$A$8:$H$108,8,0)*Composições!G281)),4)</f>
        <v>0</v>
      </c>
    </row>
    <row r="282" spans="1:9" ht="15" x14ac:dyDescent="0.25">
      <c r="A282" s="849"/>
      <c r="B282" s="842"/>
      <c r="C282" s="842"/>
      <c r="D282" s="842"/>
      <c r="E282" s="842"/>
      <c r="F282" s="842"/>
      <c r="G282" s="842"/>
      <c r="H282" s="850" t="s">
        <v>70</v>
      </c>
      <c r="I282" s="853">
        <f>SUM(I280:I281)</f>
        <v>0</v>
      </c>
    </row>
    <row r="283" spans="1:9" ht="15.75" thickBot="1" x14ac:dyDescent="0.3">
      <c r="A283" s="865"/>
      <c r="B283" s="747"/>
      <c r="C283" s="747"/>
      <c r="D283" s="747"/>
      <c r="E283" s="747"/>
      <c r="F283" s="747"/>
      <c r="G283" s="747"/>
      <c r="H283" s="649" t="s">
        <v>71</v>
      </c>
      <c r="I283" s="876">
        <f>ROUND(I282+I277+I273,2)</f>
        <v>10.95</v>
      </c>
    </row>
    <row r="284" spans="1:9" x14ac:dyDescent="0.25">
      <c r="A284" s="849"/>
      <c r="B284" s="839" t="s">
        <v>72</v>
      </c>
      <c r="C284" s="842"/>
      <c r="D284" s="842"/>
      <c r="E284" s="842"/>
      <c r="F284" s="842"/>
      <c r="G284" s="842"/>
      <c r="H284" s="842"/>
      <c r="I284" s="867"/>
    </row>
    <row r="285" spans="1:9" x14ac:dyDescent="0.25">
      <c r="A285" s="868"/>
      <c r="B285" s="870"/>
      <c r="C285" s="870"/>
      <c r="D285" s="870"/>
      <c r="E285" s="870"/>
      <c r="F285" s="870"/>
      <c r="G285" s="870"/>
      <c r="H285" s="870"/>
      <c r="I285" s="871"/>
    </row>
    <row r="286" spans="1:9" ht="18" x14ac:dyDescent="0.25">
      <c r="A286" s="822" t="s">
        <v>223</v>
      </c>
      <c r="B286" s="823"/>
      <c r="C286" s="823"/>
      <c r="D286" s="824"/>
      <c r="E286" s="823"/>
      <c r="F286" s="825"/>
      <c r="G286" s="824"/>
      <c r="H286" s="823"/>
      <c r="I286" s="826"/>
    </row>
    <row r="287" spans="1:9" ht="15.75" x14ac:dyDescent="0.25">
      <c r="A287" s="827" t="s">
        <v>0</v>
      </c>
      <c r="B287" s="828"/>
      <c r="C287" s="828"/>
      <c r="D287" s="829" t="str">
        <f>$D$3</f>
        <v>Julho/2022</v>
      </c>
      <c r="E287" s="828"/>
      <c r="F287" s="828"/>
      <c r="G287" s="830" t="s">
        <v>1</v>
      </c>
      <c r="H287" s="830" t="s">
        <v>18</v>
      </c>
      <c r="I287" s="831" t="s">
        <v>105</v>
      </c>
    </row>
    <row r="288" spans="1:9" ht="47.25" x14ac:dyDescent="0.25">
      <c r="A288" s="880">
        <v>3108017</v>
      </c>
      <c r="B288" s="817" t="s">
        <v>1334</v>
      </c>
      <c r="C288" s="745" t="str">
        <f>I287</f>
        <v>m²</v>
      </c>
      <c r="D288" s="749">
        <f>I332</f>
        <v>77.02</v>
      </c>
      <c r="E288" s="746"/>
      <c r="F288" s="746"/>
      <c r="G288" s="746"/>
      <c r="H288" s="733"/>
      <c r="I288" s="833" t="s">
        <v>5</v>
      </c>
    </row>
    <row r="289" spans="1:9" ht="15.75" x14ac:dyDescent="0.25">
      <c r="A289" s="834"/>
      <c r="B289" s="828"/>
      <c r="C289" s="828"/>
      <c r="D289" s="1100" t="s">
        <v>6</v>
      </c>
      <c r="E289" s="1101"/>
      <c r="F289" s="1100" t="s">
        <v>7</v>
      </c>
      <c r="G289" s="1101"/>
      <c r="H289" s="828"/>
      <c r="I289" s="835" t="s">
        <v>8</v>
      </c>
    </row>
    <row r="290" spans="1:9" ht="15.75" x14ac:dyDescent="0.25">
      <c r="A290" s="836" t="s">
        <v>9</v>
      </c>
      <c r="B290" s="746"/>
      <c r="C290" s="734" t="s">
        <v>10</v>
      </c>
      <c r="D290" s="734" t="s">
        <v>11</v>
      </c>
      <c r="E290" s="734" t="s">
        <v>12</v>
      </c>
      <c r="F290" s="734" t="s">
        <v>13</v>
      </c>
      <c r="G290" s="734" t="s">
        <v>14</v>
      </c>
      <c r="H290" s="746"/>
      <c r="I290" s="837" t="s">
        <v>15</v>
      </c>
    </row>
    <row r="291" spans="1:9" x14ac:dyDescent="0.25">
      <c r="A291" s="838" t="s">
        <v>106</v>
      </c>
      <c r="B291" s="839" t="s">
        <v>107</v>
      </c>
      <c r="C291" s="840">
        <v>4.0160000000000001E-2</v>
      </c>
      <c r="D291" s="840" t="s">
        <v>19</v>
      </c>
      <c r="E291" s="840" t="s">
        <v>20</v>
      </c>
      <c r="F291" s="841">
        <f>VLOOKUP(A291,Equipamento!$A$8:$E$91,4,0)</f>
        <v>20.365600000000001</v>
      </c>
      <c r="G291" s="841">
        <f>VLOOKUP(A291,Equipamento!$A$8:$E$91,5,0)</f>
        <v>3.8374999999999999</v>
      </c>
      <c r="H291" s="842"/>
      <c r="I291" s="843">
        <f t="shared" ref="I291:I292" si="26">ROUND(C291*D291*F291+C291*E291*G291,4)</f>
        <v>0.81789999999999996</v>
      </c>
    </row>
    <row r="292" spans="1:9" x14ac:dyDescent="0.25">
      <c r="A292" s="838" t="s">
        <v>108</v>
      </c>
      <c r="B292" s="839" t="s">
        <v>109</v>
      </c>
      <c r="C292" s="840">
        <v>4.0160000000000001E-2</v>
      </c>
      <c r="D292" s="840" t="s">
        <v>19</v>
      </c>
      <c r="E292" s="840" t="s">
        <v>20</v>
      </c>
      <c r="F292" s="841">
        <f>VLOOKUP(A292,Equipamento!$A$8:$E$91,4,0)</f>
        <v>19.772500000000001</v>
      </c>
      <c r="G292" s="841">
        <f>VLOOKUP(A292,Equipamento!$A$8:$E$91,5,0)</f>
        <v>19.465499999999999</v>
      </c>
      <c r="H292" s="842"/>
      <c r="I292" s="843">
        <f t="shared" si="26"/>
        <v>0.79410000000000003</v>
      </c>
    </row>
    <row r="293" spans="1:9" ht="15" x14ac:dyDescent="0.25">
      <c r="A293" s="845"/>
      <c r="B293" s="739"/>
      <c r="C293" s="739"/>
      <c r="D293" s="739"/>
      <c r="E293" s="739"/>
      <c r="F293" s="739"/>
      <c r="G293" s="739"/>
      <c r="H293" s="646" t="s">
        <v>26</v>
      </c>
      <c r="I293" s="846">
        <f>SUM(I291:I292)</f>
        <v>1.6120000000000001</v>
      </c>
    </row>
    <row r="294" spans="1:9" ht="15" x14ac:dyDescent="0.25">
      <c r="A294" s="847" t="s">
        <v>27</v>
      </c>
      <c r="B294" s="740"/>
      <c r="C294" s="735" t="s">
        <v>10</v>
      </c>
      <c r="D294" s="735" t="s">
        <v>28</v>
      </c>
      <c r="E294" s="740"/>
      <c r="F294" s="735" t="s">
        <v>29</v>
      </c>
      <c r="G294" s="740"/>
      <c r="H294" s="740"/>
      <c r="I294" s="848" t="s">
        <v>30</v>
      </c>
    </row>
    <row r="295" spans="1:9" x14ac:dyDescent="0.25">
      <c r="A295" s="838" t="s">
        <v>87</v>
      </c>
      <c r="B295" s="839" t="s">
        <v>88</v>
      </c>
      <c r="C295" s="881">
        <v>0.7</v>
      </c>
      <c r="D295" s="840" t="s">
        <v>33</v>
      </c>
      <c r="E295" s="842"/>
      <c r="F295" s="841">
        <f>VLOOKUP(A295,'Mão de obra'!$A$3:$E$34,5,0)</f>
        <v>18.384599999999999</v>
      </c>
      <c r="G295" s="842"/>
      <c r="H295" s="842"/>
      <c r="I295" s="843">
        <f t="shared" ref="I295:I296" si="27">ROUND(C295*F295,4)</f>
        <v>12.869199999999999</v>
      </c>
    </row>
    <row r="296" spans="1:9" x14ac:dyDescent="0.25">
      <c r="A296" s="838" t="s">
        <v>110</v>
      </c>
      <c r="B296" s="839" t="s">
        <v>111</v>
      </c>
      <c r="C296" s="881">
        <v>0.7</v>
      </c>
      <c r="D296" s="840" t="s">
        <v>33</v>
      </c>
      <c r="E296" s="842"/>
      <c r="F296" s="841">
        <f>VLOOKUP(A296,'Mão de obra'!$A$3:$E$34,5,0)</f>
        <v>20.557200000000002</v>
      </c>
      <c r="G296" s="842"/>
      <c r="H296" s="842"/>
      <c r="I296" s="843">
        <f t="shared" si="27"/>
        <v>14.39</v>
      </c>
    </row>
    <row r="297" spans="1:9" ht="15" x14ac:dyDescent="0.25">
      <c r="A297" s="849"/>
      <c r="B297" s="842"/>
      <c r="C297" s="842"/>
      <c r="D297" s="842"/>
      <c r="E297" s="842"/>
      <c r="F297" s="842"/>
      <c r="G297" s="842"/>
      <c r="H297" s="850" t="s">
        <v>36</v>
      </c>
      <c r="I297" s="851">
        <f>SUM(I295:I296)</f>
        <v>27.2592</v>
      </c>
    </row>
    <row r="298" spans="1:9" ht="15" x14ac:dyDescent="0.25">
      <c r="A298" s="845"/>
      <c r="B298" s="739"/>
      <c r="C298" s="739"/>
      <c r="D298" s="739"/>
      <c r="E298" s="739"/>
      <c r="F298" s="739"/>
      <c r="G298" s="739"/>
      <c r="H298" s="646" t="s">
        <v>37</v>
      </c>
      <c r="I298" s="846">
        <f>I297+I293</f>
        <v>28.871200000000002</v>
      </c>
    </row>
    <row r="299" spans="1:9" ht="15" x14ac:dyDescent="0.25">
      <c r="A299" s="849"/>
      <c r="B299" s="842"/>
      <c r="C299" s="842"/>
      <c r="D299" s="842"/>
      <c r="E299" s="842"/>
      <c r="F299" s="842"/>
      <c r="G299" s="842"/>
      <c r="H299" s="850" t="s">
        <v>38</v>
      </c>
      <c r="I299" s="853">
        <f>ROUND(I298/H287,4)</f>
        <v>28.871200000000002</v>
      </c>
    </row>
    <row r="300" spans="1:9" ht="15" x14ac:dyDescent="0.25">
      <c r="A300" s="849"/>
      <c r="B300" s="842"/>
      <c r="C300" s="842"/>
      <c r="D300" s="842"/>
      <c r="E300" s="842"/>
      <c r="F300" s="842"/>
      <c r="G300" s="842"/>
      <c r="H300" s="850" t="s">
        <v>39</v>
      </c>
      <c r="I300" s="853">
        <v>0</v>
      </c>
    </row>
    <row r="301" spans="1:9" ht="15" x14ac:dyDescent="0.25">
      <c r="A301" s="845"/>
      <c r="B301" s="739"/>
      <c r="C301" s="739"/>
      <c r="D301" s="739"/>
      <c r="E301" s="739"/>
      <c r="F301" s="739"/>
      <c r="G301" s="739"/>
      <c r="H301" s="646" t="s">
        <v>40</v>
      </c>
      <c r="I301" s="874">
        <v>0</v>
      </c>
    </row>
    <row r="302" spans="1:9" ht="15" x14ac:dyDescent="0.25">
      <c r="A302" s="847" t="s">
        <v>41</v>
      </c>
      <c r="B302" s="740"/>
      <c r="C302" s="735" t="s">
        <v>10</v>
      </c>
      <c r="D302" s="735" t="s">
        <v>28</v>
      </c>
      <c r="E302" s="740"/>
      <c r="F302" s="735" t="s">
        <v>42</v>
      </c>
      <c r="G302" s="740"/>
      <c r="H302" s="740"/>
      <c r="I302" s="848" t="s">
        <v>43</v>
      </c>
    </row>
    <row r="303" spans="1:9" x14ac:dyDescent="0.25">
      <c r="A303" s="838" t="s">
        <v>112</v>
      </c>
      <c r="B303" s="839" t="s">
        <v>113</v>
      </c>
      <c r="C303" s="881">
        <v>0.44917000000000001</v>
      </c>
      <c r="D303" s="840" t="s">
        <v>114</v>
      </c>
      <c r="E303" s="842"/>
      <c r="F303" s="841">
        <f>VLOOKUP(A303,Material!$A$8:$D$108,4,0)</f>
        <v>14.9762</v>
      </c>
      <c r="G303" s="842"/>
      <c r="H303" s="842"/>
      <c r="I303" s="843">
        <f t="shared" ref="I303:I309" si="28">ROUND(C303*F303,4)</f>
        <v>6.7268999999999997</v>
      </c>
    </row>
    <row r="304" spans="1:9" x14ac:dyDescent="0.25">
      <c r="A304" s="838" t="s">
        <v>1335</v>
      </c>
      <c r="B304" s="839" t="s">
        <v>1337</v>
      </c>
      <c r="C304" s="881">
        <v>0.40425</v>
      </c>
      <c r="D304" s="840" t="s">
        <v>105</v>
      </c>
      <c r="E304" s="842"/>
      <c r="F304" s="841">
        <f>VLOOKUP(A304,Material!$A$8:$D$108,4,0)</f>
        <v>56.921399999999998</v>
      </c>
      <c r="G304" s="842"/>
      <c r="H304" s="842"/>
      <c r="I304" s="843">
        <f t="shared" si="28"/>
        <v>23.0105</v>
      </c>
    </row>
    <row r="305" spans="1:9" x14ac:dyDescent="0.25">
      <c r="A305" s="838" t="s">
        <v>117</v>
      </c>
      <c r="B305" s="839" t="s">
        <v>118</v>
      </c>
      <c r="C305" s="881">
        <v>1.1110999999999999E-2</v>
      </c>
      <c r="D305" s="840" t="s">
        <v>119</v>
      </c>
      <c r="E305" s="842"/>
      <c r="F305" s="841">
        <f>VLOOKUP(A305,Material!$A$8:$D$108,4,0)</f>
        <v>11.490500000000001</v>
      </c>
      <c r="G305" s="842"/>
      <c r="H305" s="842"/>
      <c r="I305" s="843">
        <f t="shared" si="28"/>
        <v>0.12770000000000001</v>
      </c>
    </row>
    <row r="306" spans="1:9" x14ac:dyDescent="0.25">
      <c r="A306" s="838" t="s">
        <v>120</v>
      </c>
      <c r="B306" s="839" t="s">
        <v>121</v>
      </c>
      <c r="C306" s="881">
        <v>0.19905999999999999</v>
      </c>
      <c r="D306" s="840" t="s">
        <v>114</v>
      </c>
      <c r="E306" s="842"/>
      <c r="F306" s="841">
        <f>VLOOKUP(A306,Material!$A$8:$D$108,4,0)</f>
        <v>3.1217999999999999</v>
      </c>
      <c r="G306" s="842"/>
      <c r="H306" s="842"/>
      <c r="I306" s="843">
        <f t="shared" si="28"/>
        <v>0.62139999999999995</v>
      </c>
    </row>
    <row r="307" spans="1:9" x14ac:dyDescent="0.25">
      <c r="A307" s="838" t="s">
        <v>122</v>
      </c>
      <c r="B307" s="839" t="s">
        <v>123</v>
      </c>
      <c r="C307" s="881">
        <v>0.20394999999999999</v>
      </c>
      <c r="D307" s="840" t="s">
        <v>50</v>
      </c>
      <c r="E307" s="842"/>
      <c r="F307" s="841">
        <f>VLOOKUP(A307,Material!$A$8:$D$108,4,0)</f>
        <v>18.342500000000001</v>
      </c>
      <c r="G307" s="842"/>
      <c r="H307" s="842"/>
      <c r="I307" s="843">
        <f t="shared" si="28"/>
        <v>3.7410000000000001</v>
      </c>
    </row>
    <row r="308" spans="1:9" x14ac:dyDescent="0.25">
      <c r="A308" s="838" t="s">
        <v>124</v>
      </c>
      <c r="B308" s="839" t="s">
        <v>125</v>
      </c>
      <c r="C308" s="881">
        <v>2.0897700000000001</v>
      </c>
      <c r="D308" s="840" t="s">
        <v>114</v>
      </c>
      <c r="E308" s="842"/>
      <c r="F308" s="841">
        <f>VLOOKUP(A308,Material!$A$8:$D$108,4,0)</f>
        <v>4.0986000000000002</v>
      </c>
      <c r="G308" s="842"/>
      <c r="H308" s="842"/>
      <c r="I308" s="843">
        <f t="shared" si="28"/>
        <v>8.5650999999999993</v>
      </c>
    </row>
    <row r="309" spans="1:9" x14ac:dyDescent="0.25">
      <c r="A309" s="838" t="s">
        <v>126</v>
      </c>
      <c r="B309" s="839" t="s">
        <v>127</v>
      </c>
      <c r="C309" s="881">
        <v>0.35932999999999998</v>
      </c>
      <c r="D309" s="840" t="s">
        <v>114</v>
      </c>
      <c r="E309" s="842"/>
      <c r="F309" s="841">
        <f>VLOOKUP(A309,Material!$A$8:$D$108,4,0)</f>
        <v>13.364100000000001</v>
      </c>
      <c r="G309" s="842"/>
      <c r="H309" s="842"/>
      <c r="I309" s="843">
        <f t="shared" si="28"/>
        <v>4.8021000000000003</v>
      </c>
    </row>
    <row r="310" spans="1:9" ht="15" x14ac:dyDescent="0.25">
      <c r="A310" s="845"/>
      <c r="B310" s="739"/>
      <c r="C310" s="739"/>
      <c r="D310" s="739"/>
      <c r="E310" s="739"/>
      <c r="F310" s="739"/>
      <c r="G310" s="739"/>
      <c r="H310" s="646" t="s">
        <v>51</v>
      </c>
      <c r="I310" s="846">
        <f>SUM(I303:I309)</f>
        <v>47.59470000000001</v>
      </c>
    </row>
    <row r="311" spans="1:9" ht="15" x14ac:dyDescent="0.25">
      <c r="A311" s="847" t="s">
        <v>52</v>
      </c>
      <c r="B311" s="740"/>
      <c r="C311" s="735" t="s">
        <v>10</v>
      </c>
      <c r="D311" s="735" t="s">
        <v>28</v>
      </c>
      <c r="E311" s="740"/>
      <c r="F311" s="735" t="s">
        <v>43</v>
      </c>
      <c r="G311" s="740"/>
      <c r="H311" s="740"/>
      <c r="I311" s="856" t="s">
        <v>43</v>
      </c>
    </row>
    <row r="312" spans="1:9" ht="15.75" x14ac:dyDescent="0.25">
      <c r="A312" s="834"/>
      <c r="B312" s="828"/>
      <c r="C312" s="828"/>
      <c r="D312" s="828"/>
      <c r="E312" s="828"/>
      <c r="F312" s="828"/>
      <c r="G312" s="828"/>
      <c r="H312" s="830" t="s">
        <v>53</v>
      </c>
      <c r="I312" s="857"/>
    </row>
    <row r="313" spans="1:9" ht="15.75" x14ac:dyDescent="0.25">
      <c r="A313" s="858"/>
      <c r="B313" s="746"/>
      <c r="C313" s="746"/>
      <c r="D313" s="746"/>
      <c r="E313" s="746"/>
      <c r="F313" s="746"/>
      <c r="G313" s="746"/>
      <c r="H313" s="648" t="s">
        <v>54</v>
      </c>
      <c r="I313" s="875">
        <f>I312+I310+I301+I300+I299</f>
        <v>76.465900000000005</v>
      </c>
    </row>
    <row r="314" spans="1:9" ht="15.75" x14ac:dyDescent="0.25">
      <c r="A314" s="860" t="s">
        <v>55</v>
      </c>
      <c r="B314" s="816"/>
      <c r="C314" s="815" t="s">
        <v>56</v>
      </c>
      <c r="D314" s="815" t="s">
        <v>10</v>
      </c>
      <c r="E314" s="815" t="s">
        <v>28</v>
      </c>
      <c r="F314" s="815" t="s">
        <v>43</v>
      </c>
      <c r="G314" s="816"/>
      <c r="H314" s="816"/>
      <c r="I314" s="861" t="s">
        <v>43</v>
      </c>
    </row>
    <row r="315" spans="1:9" x14ac:dyDescent="0.25">
      <c r="A315" s="838" t="s">
        <v>112</v>
      </c>
      <c r="B315" s="839" t="s">
        <v>128</v>
      </c>
      <c r="C315" s="840" t="s">
        <v>62</v>
      </c>
      <c r="D315" s="840">
        <v>2.5300000000000001E-3</v>
      </c>
      <c r="E315" s="840" t="s">
        <v>59</v>
      </c>
      <c r="F315" s="841">
        <f t="shared" ref="F315:F321" si="29">$I$1609</f>
        <v>33.44</v>
      </c>
      <c r="G315" s="842"/>
      <c r="H315" s="842"/>
      <c r="I315" s="843">
        <f t="shared" ref="I315:I321" si="30">ROUND(F315*D315,4)</f>
        <v>8.4599999999999995E-2</v>
      </c>
    </row>
    <row r="316" spans="1:9" ht="28.5" x14ac:dyDescent="0.25">
      <c r="A316" s="838" t="s">
        <v>1335</v>
      </c>
      <c r="B316" s="839" t="s">
        <v>1338</v>
      </c>
      <c r="C316" s="840" t="s">
        <v>62</v>
      </c>
      <c r="D316" s="840">
        <v>5.6600000000000001E-3</v>
      </c>
      <c r="E316" s="840" t="s">
        <v>59</v>
      </c>
      <c r="F316" s="841">
        <f t="shared" si="29"/>
        <v>33.44</v>
      </c>
      <c r="G316" s="842"/>
      <c r="H316" s="842"/>
      <c r="I316" s="843">
        <f t="shared" si="30"/>
        <v>0.1893</v>
      </c>
    </row>
    <row r="317" spans="1:9" x14ac:dyDescent="0.25">
      <c r="A317" s="838" t="s">
        <v>117</v>
      </c>
      <c r="B317" s="839" t="s">
        <v>118</v>
      </c>
      <c r="C317" s="840">
        <v>5914655</v>
      </c>
      <c r="D317" s="840">
        <v>1.0000000000000001E-5</v>
      </c>
      <c r="E317" s="840"/>
      <c r="F317" s="841">
        <f t="shared" si="29"/>
        <v>33.44</v>
      </c>
      <c r="G317" s="842"/>
      <c r="H317" s="842"/>
      <c r="I317" s="843">
        <f t="shared" si="30"/>
        <v>2.9999999999999997E-4</v>
      </c>
    </row>
    <row r="318" spans="1:9" x14ac:dyDescent="0.25">
      <c r="A318" s="838" t="s">
        <v>120</v>
      </c>
      <c r="B318" s="839" t="s">
        <v>129</v>
      </c>
      <c r="C318" s="840" t="s">
        <v>62</v>
      </c>
      <c r="D318" s="840">
        <v>3.6999999999999999E-4</v>
      </c>
      <c r="E318" s="840" t="s">
        <v>59</v>
      </c>
      <c r="F318" s="841">
        <f t="shared" si="29"/>
        <v>33.44</v>
      </c>
      <c r="G318" s="842"/>
      <c r="H318" s="842"/>
      <c r="I318" s="843">
        <f t="shared" si="30"/>
        <v>1.24E-2</v>
      </c>
    </row>
    <row r="319" spans="1:9" x14ac:dyDescent="0.25">
      <c r="A319" s="838" t="s">
        <v>122</v>
      </c>
      <c r="B319" s="839" t="s">
        <v>130</v>
      </c>
      <c r="C319" s="840" t="s">
        <v>62</v>
      </c>
      <c r="D319" s="840">
        <v>2.0000000000000001E-4</v>
      </c>
      <c r="E319" s="840" t="s">
        <v>59</v>
      </c>
      <c r="F319" s="841">
        <f t="shared" si="29"/>
        <v>33.44</v>
      </c>
      <c r="G319" s="842"/>
      <c r="H319" s="842"/>
      <c r="I319" s="843">
        <f t="shared" si="30"/>
        <v>6.7000000000000002E-3</v>
      </c>
    </row>
    <row r="320" spans="1:9" x14ac:dyDescent="0.25">
      <c r="A320" s="838" t="s">
        <v>124</v>
      </c>
      <c r="B320" s="839" t="s">
        <v>131</v>
      </c>
      <c r="C320" s="840" t="s">
        <v>62</v>
      </c>
      <c r="D320" s="840">
        <v>5.2199999999999998E-3</v>
      </c>
      <c r="E320" s="840" t="s">
        <v>59</v>
      </c>
      <c r="F320" s="841">
        <f t="shared" si="29"/>
        <v>33.44</v>
      </c>
      <c r="G320" s="842"/>
      <c r="H320" s="842"/>
      <c r="I320" s="843">
        <f t="shared" si="30"/>
        <v>0.17460000000000001</v>
      </c>
    </row>
    <row r="321" spans="1:9" x14ac:dyDescent="0.25">
      <c r="A321" s="838" t="s">
        <v>126</v>
      </c>
      <c r="B321" s="839" t="s">
        <v>132</v>
      </c>
      <c r="C321" s="840" t="s">
        <v>62</v>
      </c>
      <c r="D321" s="840">
        <v>2.6900000000000001E-3</v>
      </c>
      <c r="E321" s="840" t="s">
        <v>59</v>
      </c>
      <c r="F321" s="841">
        <f t="shared" si="29"/>
        <v>33.44</v>
      </c>
      <c r="G321" s="842"/>
      <c r="H321" s="842"/>
      <c r="I321" s="843">
        <f t="shared" si="30"/>
        <v>0.09</v>
      </c>
    </row>
    <row r="322" spans="1:9" ht="15" x14ac:dyDescent="0.25">
      <c r="A322" s="845"/>
      <c r="B322" s="739"/>
      <c r="C322" s="739"/>
      <c r="D322" s="739"/>
      <c r="E322" s="739"/>
      <c r="F322" s="739"/>
      <c r="G322" s="739"/>
      <c r="H322" s="646" t="s">
        <v>63</v>
      </c>
      <c r="I322" s="846">
        <f>SUM(I315:I321)</f>
        <v>0.55789999999999995</v>
      </c>
    </row>
    <row r="323" spans="1:9" ht="15" x14ac:dyDescent="0.25">
      <c r="A323" s="862" t="s">
        <v>64</v>
      </c>
      <c r="B323" s="842"/>
      <c r="C323" s="863" t="s">
        <v>10</v>
      </c>
      <c r="D323" s="863" t="s">
        <v>28</v>
      </c>
      <c r="E323" s="740"/>
      <c r="F323" s="735" t="s">
        <v>65</v>
      </c>
      <c r="G323" s="740"/>
      <c r="H323" s="842"/>
      <c r="I323" s="853" t="s">
        <v>43</v>
      </c>
    </row>
    <row r="324" spans="1:9" ht="15" x14ac:dyDescent="0.25">
      <c r="A324" s="845"/>
      <c r="B324" s="739"/>
      <c r="C324" s="739"/>
      <c r="D324" s="739"/>
      <c r="E324" s="736" t="s">
        <v>66</v>
      </c>
      <c r="F324" s="736" t="s">
        <v>67</v>
      </c>
      <c r="G324" s="736" t="s">
        <v>68</v>
      </c>
      <c r="H324" s="739"/>
      <c r="I324" s="864"/>
    </row>
    <row r="325" spans="1:9" x14ac:dyDescent="0.25">
      <c r="A325" s="838" t="s">
        <v>112</v>
      </c>
      <c r="B325" s="839" t="s">
        <v>128</v>
      </c>
      <c r="C325" s="840">
        <v>2.5300000000000001E-3</v>
      </c>
      <c r="D325" s="840" t="s">
        <v>69</v>
      </c>
      <c r="E325" s="844">
        <f t="shared" ref="E325:E330" si="31">$I$1426</f>
        <v>1.22</v>
      </c>
      <c r="F325" s="844">
        <f t="shared" ref="F325:F330" si="32">$I$1452</f>
        <v>0.97</v>
      </c>
      <c r="G325" s="844">
        <f t="shared" ref="G325:G330" si="33">$I$1478</f>
        <v>0.79</v>
      </c>
      <c r="H325" s="842"/>
      <c r="I325" s="888">
        <f>ROUND(C325*((VLOOKUP(A325,Material!$A$8:$H$108,6,0)*Composições!E325)+(VLOOKUP(A325,Material!$A$8:$H$108,7,0)*Composições!F325)+(VLOOKUP(A325,Material!$A$8:$H$108,8,0)*Composições!G325)),4)</f>
        <v>0</v>
      </c>
    </row>
    <row r="326" spans="1:9" ht="28.5" x14ac:dyDescent="0.25">
      <c r="A326" s="838" t="s">
        <v>1335</v>
      </c>
      <c r="B326" s="839" t="s">
        <v>1338</v>
      </c>
      <c r="C326" s="840">
        <v>5.6600000000000001E-3</v>
      </c>
      <c r="D326" s="840" t="s">
        <v>69</v>
      </c>
      <c r="E326" s="844">
        <f t="shared" si="31"/>
        <v>1.22</v>
      </c>
      <c r="F326" s="844">
        <f t="shared" si="32"/>
        <v>0.97</v>
      </c>
      <c r="G326" s="844">
        <f t="shared" si="33"/>
        <v>0.79</v>
      </c>
      <c r="H326" s="842"/>
      <c r="I326" s="888">
        <f>ROUND(C326*((VLOOKUP(A326,Material!$A$8:$H$108,6,0)*Composições!E326)+(VLOOKUP(A326,Material!$A$8:$H$108,7,0)*Composições!F326)+(VLOOKUP(A326,Material!$A$8:$H$108,8,0)*Composições!G326)),4)</f>
        <v>0</v>
      </c>
    </row>
    <row r="327" spans="1:9" x14ac:dyDescent="0.25">
      <c r="A327" s="838" t="s">
        <v>120</v>
      </c>
      <c r="B327" s="839" t="s">
        <v>129</v>
      </c>
      <c r="C327" s="840">
        <v>3.6999999999999999E-4</v>
      </c>
      <c r="D327" s="840" t="s">
        <v>69</v>
      </c>
      <c r="E327" s="844">
        <f t="shared" si="31"/>
        <v>1.22</v>
      </c>
      <c r="F327" s="844">
        <f t="shared" si="32"/>
        <v>0.97</v>
      </c>
      <c r="G327" s="844">
        <f t="shared" si="33"/>
        <v>0.79</v>
      </c>
      <c r="H327" s="842"/>
      <c r="I327" s="888">
        <f>ROUND(C327*((VLOOKUP(A327,Material!$A$8:$H$108,6,0)*Composições!E327)+(VLOOKUP(A327,Material!$A$8:$H$108,7,0)*Composições!F327)+(VLOOKUP(A327,Material!$A$8:$H$108,8,0)*Composições!G327)),4)</f>
        <v>0</v>
      </c>
    </row>
    <row r="328" spans="1:9" x14ac:dyDescent="0.25">
      <c r="A328" s="838" t="s">
        <v>122</v>
      </c>
      <c r="B328" s="839" t="s">
        <v>130</v>
      </c>
      <c r="C328" s="840">
        <v>2.0000000000000001E-4</v>
      </c>
      <c r="D328" s="840" t="s">
        <v>69</v>
      </c>
      <c r="E328" s="844">
        <f t="shared" si="31"/>
        <v>1.22</v>
      </c>
      <c r="F328" s="844">
        <f t="shared" si="32"/>
        <v>0.97</v>
      </c>
      <c r="G328" s="844">
        <f t="shared" si="33"/>
        <v>0.79</v>
      </c>
      <c r="H328" s="842"/>
      <c r="I328" s="888">
        <f>ROUND(C328*((VLOOKUP(A328,Material!$A$8:$H$108,6,0)*Composições!E328)+(VLOOKUP(A328,Material!$A$8:$H$108,7,0)*Composições!F328)+(VLOOKUP(A328,Material!$A$8:$H$108,8,0)*Composições!G328)),4)</f>
        <v>0</v>
      </c>
    </row>
    <row r="329" spans="1:9" x14ac:dyDescent="0.25">
      <c r="A329" s="838" t="s">
        <v>124</v>
      </c>
      <c r="B329" s="839" t="s">
        <v>131</v>
      </c>
      <c r="C329" s="840">
        <v>5.2199999999999998E-3</v>
      </c>
      <c r="D329" s="840" t="s">
        <v>69</v>
      </c>
      <c r="E329" s="844">
        <f t="shared" si="31"/>
        <v>1.22</v>
      </c>
      <c r="F329" s="844">
        <f t="shared" si="32"/>
        <v>0.97</v>
      </c>
      <c r="G329" s="844">
        <f t="shared" si="33"/>
        <v>0.79</v>
      </c>
      <c r="H329" s="842"/>
      <c r="I329" s="888">
        <f>ROUND(C329*((VLOOKUP(A329,Material!$A$8:$H$108,6,0)*Composições!E329)+(VLOOKUP(A329,Material!$A$8:$H$108,7,0)*Composições!F329)+(VLOOKUP(A329,Material!$A$8:$H$108,8,0)*Composições!G329)),4)</f>
        <v>0</v>
      </c>
    </row>
    <row r="330" spans="1:9" x14ac:dyDescent="0.25">
      <c r="A330" s="838" t="s">
        <v>126</v>
      </c>
      <c r="B330" s="839" t="s">
        <v>132</v>
      </c>
      <c r="C330" s="840">
        <v>2.6900000000000001E-3</v>
      </c>
      <c r="D330" s="840" t="s">
        <v>69</v>
      </c>
      <c r="E330" s="844">
        <f t="shared" si="31"/>
        <v>1.22</v>
      </c>
      <c r="F330" s="844">
        <f t="shared" si="32"/>
        <v>0.97</v>
      </c>
      <c r="G330" s="844">
        <f t="shared" si="33"/>
        <v>0.79</v>
      </c>
      <c r="H330" s="842"/>
      <c r="I330" s="888">
        <f>ROUND(C330*((VLOOKUP(A330,Material!$A$8:$H$108,6,0)*Composições!E330)+(VLOOKUP(A330,Material!$A$8:$H$108,7,0)*Composições!F330)+(VLOOKUP(A330,Material!$A$8:$H$108,8,0)*Composições!G330)),4)</f>
        <v>0</v>
      </c>
    </row>
    <row r="331" spans="1:9" ht="15" x14ac:dyDescent="0.25">
      <c r="A331" s="849"/>
      <c r="B331" s="842"/>
      <c r="C331" s="842"/>
      <c r="D331" s="842"/>
      <c r="E331" s="842"/>
      <c r="F331" s="842"/>
      <c r="G331" s="842"/>
      <c r="H331" s="850" t="s">
        <v>70</v>
      </c>
      <c r="I331" s="853">
        <f>SUM(I325:I330)</f>
        <v>0</v>
      </c>
    </row>
    <row r="332" spans="1:9" ht="15.75" thickBot="1" x14ac:dyDescent="0.3">
      <c r="A332" s="865"/>
      <c r="B332" s="747"/>
      <c r="C332" s="747"/>
      <c r="D332" s="747"/>
      <c r="E332" s="747"/>
      <c r="F332" s="747"/>
      <c r="G332" s="747"/>
      <c r="H332" s="649" t="s">
        <v>71</v>
      </c>
      <c r="I332" s="876">
        <f>ROUND(I331+I322+I313,2)</f>
        <v>77.02</v>
      </c>
    </row>
    <row r="333" spans="1:9" x14ac:dyDescent="0.25">
      <c r="A333" s="849"/>
      <c r="B333" s="839" t="s">
        <v>72</v>
      </c>
      <c r="C333" s="842"/>
      <c r="D333" s="842"/>
      <c r="E333" s="842"/>
      <c r="F333" s="842"/>
      <c r="G333" s="842"/>
      <c r="H333" s="842"/>
      <c r="I333" s="867"/>
    </row>
    <row r="334" spans="1:9" x14ac:dyDescent="0.25">
      <c r="A334" s="868"/>
      <c r="B334" s="870"/>
      <c r="C334" s="870"/>
      <c r="D334" s="870"/>
      <c r="E334" s="870"/>
      <c r="F334" s="870"/>
      <c r="G334" s="870"/>
      <c r="H334" s="870"/>
      <c r="I334" s="871"/>
    </row>
    <row r="335" spans="1:9" ht="18" x14ac:dyDescent="0.25">
      <c r="A335" s="822" t="s">
        <v>223</v>
      </c>
      <c r="B335" s="823"/>
      <c r="C335" s="823"/>
      <c r="D335" s="824"/>
      <c r="E335" s="823"/>
      <c r="F335" s="825"/>
      <c r="G335" s="824"/>
      <c r="H335" s="823"/>
      <c r="I335" s="826"/>
    </row>
    <row r="336" spans="1:9" ht="15.75" x14ac:dyDescent="0.25">
      <c r="A336" s="827" t="s">
        <v>0</v>
      </c>
      <c r="B336" s="828"/>
      <c r="C336" s="828"/>
      <c r="D336" s="829" t="str">
        <f>$D$3</f>
        <v>Julho/2022</v>
      </c>
      <c r="E336" s="828"/>
      <c r="F336" s="828"/>
      <c r="G336" s="830" t="s">
        <v>1</v>
      </c>
      <c r="H336" s="879">
        <v>6</v>
      </c>
      <c r="I336" s="831" t="s">
        <v>887</v>
      </c>
    </row>
    <row r="337" spans="1:9" ht="47.25" x14ac:dyDescent="0.25">
      <c r="A337" s="880">
        <v>307732</v>
      </c>
      <c r="B337" s="817" t="s">
        <v>886</v>
      </c>
      <c r="C337" s="745" t="str">
        <f>I336</f>
        <v>dm³</v>
      </c>
      <c r="D337" s="749">
        <f>I361</f>
        <v>86.29</v>
      </c>
      <c r="E337" s="746"/>
      <c r="F337" s="746"/>
      <c r="G337" s="746"/>
      <c r="H337" s="733"/>
      <c r="I337" s="833" t="s">
        <v>5</v>
      </c>
    </row>
    <row r="338" spans="1:9" ht="15.75" x14ac:dyDescent="0.25">
      <c r="A338" s="834"/>
      <c r="B338" s="828"/>
      <c r="C338" s="828"/>
      <c r="D338" s="1100" t="s">
        <v>6</v>
      </c>
      <c r="E338" s="1101"/>
      <c r="F338" s="1100" t="s">
        <v>7</v>
      </c>
      <c r="G338" s="1101"/>
      <c r="H338" s="828"/>
      <c r="I338" s="835" t="s">
        <v>8</v>
      </c>
    </row>
    <row r="339" spans="1:9" ht="15.75" x14ac:dyDescent="0.25">
      <c r="A339" s="836" t="s">
        <v>9</v>
      </c>
      <c r="B339" s="746"/>
      <c r="C339" s="734" t="s">
        <v>10</v>
      </c>
      <c r="D339" s="734" t="s">
        <v>11</v>
      </c>
      <c r="E339" s="734" t="s">
        <v>12</v>
      </c>
      <c r="F339" s="734" t="s">
        <v>13</v>
      </c>
      <c r="G339" s="734" t="s">
        <v>14</v>
      </c>
      <c r="H339" s="746"/>
      <c r="I339" s="837" t="s">
        <v>15</v>
      </c>
    </row>
    <row r="340" spans="1:9" ht="15" x14ac:dyDescent="0.25">
      <c r="A340" s="855"/>
      <c r="B340" s="740"/>
      <c r="C340" s="740"/>
      <c r="D340" s="740"/>
      <c r="E340" s="740"/>
      <c r="F340" s="740"/>
      <c r="G340" s="740"/>
      <c r="H340" s="647" t="s">
        <v>26</v>
      </c>
      <c r="I340" s="848"/>
    </row>
    <row r="341" spans="1:9" ht="15" x14ac:dyDescent="0.25">
      <c r="A341" s="847" t="s">
        <v>27</v>
      </c>
      <c r="B341" s="740"/>
      <c r="C341" s="735" t="s">
        <v>10</v>
      </c>
      <c r="D341" s="735" t="s">
        <v>28</v>
      </c>
      <c r="E341" s="740"/>
      <c r="F341" s="735" t="s">
        <v>29</v>
      </c>
      <c r="G341" s="740"/>
      <c r="H341" s="740"/>
      <c r="I341" s="848" t="s">
        <v>30</v>
      </c>
    </row>
    <row r="342" spans="1:9" x14ac:dyDescent="0.25">
      <c r="A342" s="838" t="s">
        <v>31</v>
      </c>
      <c r="B342" s="839" t="s">
        <v>32</v>
      </c>
      <c r="C342" s="840">
        <v>1</v>
      </c>
      <c r="D342" s="840" t="s">
        <v>33</v>
      </c>
      <c r="E342" s="842"/>
      <c r="F342" s="841">
        <f>VLOOKUP(A342,'Mão de obra'!$A$3:$E$34,5,0)</f>
        <v>20.509499999999999</v>
      </c>
      <c r="G342" s="842"/>
      <c r="H342" s="842"/>
      <c r="I342" s="843">
        <f t="shared" ref="I342" si="34">ROUND(C342*F342,4)</f>
        <v>20.509499999999999</v>
      </c>
    </row>
    <row r="343" spans="1:9" ht="15" x14ac:dyDescent="0.25">
      <c r="A343" s="849"/>
      <c r="B343" s="842"/>
      <c r="C343" s="842"/>
      <c r="D343" s="842"/>
      <c r="E343" s="842"/>
      <c r="F343" s="842"/>
      <c r="G343" s="842"/>
      <c r="H343" s="850" t="s">
        <v>36</v>
      </c>
      <c r="I343" s="851">
        <f>SUM(I342:I342)</f>
        <v>20.509499999999999</v>
      </c>
    </row>
    <row r="344" spans="1:9" ht="15" x14ac:dyDescent="0.25">
      <c r="A344" s="845"/>
      <c r="B344" s="739"/>
      <c r="C344" s="739"/>
      <c r="D344" s="739"/>
      <c r="E344" s="739"/>
      <c r="F344" s="739"/>
      <c r="G344" s="739"/>
      <c r="H344" s="646" t="s">
        <v>37</v>
      </c>
      <c r="I344" s="846">
        <f>I343</f>
        <v>20.509499999999999</v>
      </c>
    </row>
    <row r="345" spans="1:9" ht="15" x14ac:dyDescent="0.25">
      <c r="A345" s="849"/>
      <c r="B345" s="842"/>
      <c r="C345" s="842"/>
      <c r="D345" s="842"/>
      <c r="E345" s="842"/>
      <c r="F345" s="842"/>
      <c r="G345" s="842"/>
      <c r="H345" s="850" t="s">
        <v>38</v>
      </c>
      <c r="I345" s="853">
        <f>ROUND(I344/H336,4)</f>
        <v>3.4182999999999999</v>
      </c>
    </row>
    <row r="346" spans="1:9" ht="15" x14ac:dyDescent="0.25">
      <c r="A346" s="849"/>
      <c r="B346" s="842"/>
      <c r="C346" s="842"/>
      <c r="D346" s="842"/>
      <c r="E346" s="842"/>
      <c r="F346" s="842"/>
      <c r="G346" s="842"/>
      <c r="H346" s="850" t="s">
        <v>39</v>
      </c>
      <c r="I346" s="853">
        <v>0</v>
      </c>
    </row>
    <row r="347" spans="1:9" ht="15" x14ac:dyDescent="0.25">
      <c r="A347" s="845"/>
      <c r="B347" s="739"/>
      <c r="C347" s="739"/>
      <c r="D347" s="739"/>
      <c r="E347" s="739"/>
      <c r="F347" s="739"/>
      <c r="G347" s="739"/>
      <c r="H347" s="646" t="s">
        <v>40</v>
      </c>
      <c r="I347" s="874">
        <v>0</v>
      </c>
    </row>
    <row r="348" spans="1:9" ht="15" x14ac:dyDescent="0.25">
      <c r="A348" s="847" t="s">
        <v>41</v>
      </c>
      <c r="B348" s="740"/>
      <c r="C348" s="735" t="s">
        <v>10</v>
      </c>
      <c r="D348" s="735" t="s">
        <v>28</v>
      </c>
      <c r="E348" s="740"/>
      <c r="F348" s="735" t="s">
        <v>42</v>
      </c>
      <c r="G348" s="740"/>
      <c r="H348" s="740"/>
      <c r="I348" s="848" t="s">
        <v>43</v>
      </c>
    </row>
    <row r="349" spans="1:9" x14ac:dyDescent="0.25">
      <c r="A349" s="838" t="s">
        <v>911</v>
      </c>
      <c r="B349" s="839" t="s">
        <v>912</v>
      </c>
      <c r="C349" s="840">
        <v>1</v>
      </c>
      <c r="D349" s="840" t="s">
        <v>887</v>
      </c>
      <c r="E349" s="842"/>
      <c r="F349" s="841">
        <f>VLOOKUP(A349,Material!$A$8:$D$108,4,0)</f>
        <v>82.765100000000004</v>
      </c>
      <c r="G349" s="842"/>
      <c r="H349" s="842"/>
      <c r="I349" s="843">
        <f t="shared" ref="I349" si="35">ROUND(C349*F349,4)</f>
        <v>82.765100000000004</v>
      </c>
    </row>
    <row r="350" spans="1:9" ht="15" x14ac:dyDescent="0.25">
      <c r="A350" s="845"/>
      <c r="B350" s="739"/>
      <c r="C350" s="739"/>
      <c r="D350" s="739"/>
      <c r="E350" s="739"/>
      <c r="F350" s="739"/>
      <c r="G350" s="739"/>
      <c r="H350" s="646" t="s">
        <v>51</v>
      </c>
      <c r="I350" s="846">
        <f>SUM(I349:I349)</f>
        <v>82.765100000000004</v>
      </c>
    </row>
    <row r="351" spans="1:9" ht="15" x14ac:dyDescent="0.25">
      <c r="A351" s="847" t="s">
        <v>52</v>
      </c>
      <c r="B351" s="740"/>
      <c r="C351" s="735" t="s">
        <v>10</v>
      </c>
      <c r="D351" s="735" t="s">
        <v>28</v>
      </c>
      <c r="E351" s="740"/>
      <c r="F351" s="735" t="s">
        <v>43</v>
      </c>
      <c r="G351" s="740"/>
      <c r="H351" s="740"/>
      <c r="I351" s="856" t="s">
        <v>43</v>
      </c>
    </row>
    <row r="352" spans="1:9" ht="15.75" x14ac:dyDescent="0.25">
      <c r="A352" s="834"/>
      <c r="B352" s="828"/>
      <c r="C352" s="828"/>
      <c r="D352" s="828"/>
      <c r="E352" s="828"/>
      <c r="F352" s="828"/>
      <c r="G352" s="828"/>
      <c r="H352" s="830" t="s">
        <v>53</v>
      </c>
      <c r="I352" s="857"/>
    </row>
    <row r="353" spans="1:9" ht="15.75" x14ac:dyDescent="0.25">
      <c r="A353" s="858"/>
      <c r="B353" s="746"/>
      <c r="C353" s="746"/>
      <c r="D353" s="746"/>
      <c r="E353" s="746"/>
      <c r="F353" s="746"/>
      <c r="G353" s="746"/>
      <c r="H353" s="648" t="s">
        <v>54</v>
      </c>
      <c r="I353" s="875">
        <f>ROUND(I352+I350+I345+I346+I347,4)</f>
        <v>86.183400000000006</v>
      </c>
    </row>
    <row r="354" spans="1:9" ht="15.75" x14ac:dyDescent="0.25">
      <c r="A354" s="860" t="s">
        <v>55</v>
      </c>
      <c r="B354" s="816"/>
      <c r="C354" s="815" t="s">
        <v>56</v>
      </c>
      <c r="D354" s="815" t="s">
        <v>10</v>
      </c>
      <c r="E354" s="815" t="s">
        <v>28</v>
      </c>
      <c r="F354" s="815" t="s">
        <v>43</v>
      </c>
      <c r="G354" s="816"/>
      <c r="H354" s="816"/>
      <c r="I354" s="861" t="s">
        <v>43</v>
      </c>
    </row>
    <row r="355" spans="1:9" x14ac:dyDescent="0.25">
      <c r="A355" s="838" t="s">
        <v>911</v>
      </c>
      <c r="B355" s="839" t="s">
        <v>913</v>
      </c>
      <c r="C355" s="840" t="s">
        <v>62</v>
      </c>
      <c r="D355" s="840">
        <v>3.2000000000000002E-3</v>
      </c>
      <c r="E355" s="840" t="s">
        <v>59</v>
      </c>
      <c r="F355" s="841">
        <f>$I$1609</f>
        <v>33.44</v>
      </c>
      <c r="G355" s="842"/>
      <c r="H355" s="842"/>
      <c r="I355" s="843">
        <f t="shared" ref="I355" si="36">ROUND(F355*D355,4)</f>
        <v>0.107</v>
      </c>
    </row>
    <row r="356" spans="1:9" ht="15" x14ac:dyDescent="0.25">
      <c r="A356" s="845"/>
      <c r="B356" s="739"/>
      <c r="C356" s="739"/>
      <c r="D356" s="739"/>
      <c r="E356" s="739"/>
      <c r="F356" s="739"/>
      <c r="G356" s="739"/>
      <c r="H356" s="646" t="s">
        <v>63</v>
      </c>
      <c r="I356" s="846">
        <f>SUM(I355:I355)</f>
        <v>0.107</v>
      </c>
    </row>
    <row r="357" spans="1:9" ht="15" x14ac:dyDescent="0.25">
      <c r="A357" s="862" t="s">
        <v>64</v>
      </c>
      <c r="B357" s="842"/>
      <c r="C357" s="863" t="s">
        <v>10</v>
      </c>
      <c r="D357" s="863" t="s">
        <v>28</v>
      </c>
      <c r="E357" s="740"/>
      <c r="F357" s="735" t="s">
        <v>65</v>
      </c>
      <c r="G357" s="740"/>
      <c r="H357" s="842"/>
      <c r="I357" s="853" t="s">
        <v>43</v>
      </c>
    </row>
    <row r="358" spans="1:9" ht="15" x14ac:dyDescent="0.25">
      <c r="A358" s="845"/>
      <c r="B358" s="739"/>
      <c r="C358" s="739"/>
      <c r="D358" s="739"/>
      <c r="E358" s="736" t="s">
        <v>66</v>
      </c>
      <c r="F358" s="736" t="s">
        <v>67</v>
      </c>
      <c r="G358" s="736" t="s">
        <v>68</v>
      </c>
      <c r="H358" s="739"/>
      <c r="I358" s="864"/>
    </row>
    <row r="359" spans="1:9" x14ac:dyDescent="0.25">
      <c r="A359" s="838" t="s">
        <v>911</v>
      </c>
      <c r="B359" s="839" t="s">
        <v>913</v>
      </c>
      <c r="C359" s="840">
        <v>5.3E-3</v>
      </c>
      <c r="D359" s="840" t="s">
        <v>69</v>
      </c>
      <c r="E359" s="844">
        <f>$I$1426</f>
        <v>1.22</v>
      </c>
      <c r="F359" s="844">
        <f>$I$1452</f>
        <v>0.97</v>
      </c>
      <c r="G359" s="844">
        <f>$I$1478</f>
        <v>0.79</v>
      </c>
      <c r="H359" s="842"/>
      <c r="I359" s="888">
        <f>ROUND(C359*((VLOOKUP(A359,Material!$A$8:$H$108,6,0)*Composições!E359)+(VLOOKUP(A359,Material!$A$8:$H$108,7,0)*Composições!F359)+(VLOOKUP(A359,Material!$A$8:$H$108,8,0)*Composições!G359)),4)</f>
        <v>0</v>
      </c>
    </row>
    <row r="360" spans="1:9" ht="15" x14ac:dyDescent="0.25">
      <c r="A360" s="849"/>
      <c r="B360" s="842"/>
      <c r="C360" s="842"/>
      <c r="D360" s="842"/>
      <c r="E360" s="842"/>
      <c r="F360" s="842"/>
      <c r="G360" s="842"/>
      <c r="H360" s="850" t="s">
        <v>70</v>
      </c>
      <c r="I360" s="853">
        <f>SUM(I359:I359)</f>
        <v>0</v>
      </c>
    </row>
    <row r="361" spans="1:9" ht="15.75" thickBot="1" x14ac:dyDescent="0.3">
      <c r="A361" s="865"/>
      <c r="B361" s="747"/>
      <c r="C361" s="747"/>
      <c r="D361" s="747"/>
      <c r="E361" s="747"/>
      <c r="F361" s="747"/>
      <c r="G361" s="747"/>
      <c r="H361" s="649" t="s">
        <v>71</v>
      </c>
      <c r="I361" s="876">
        <f>ROUND(I360+I356+I353,2)</f>
        <v>86.29</v>
      </c>
    </row>
    <row r="362" spans="1:9" x14ac:dyDescent="0.25">
      <c r="A362" s="849"/>
      <c r="B362" s="839" t="s">
        <v>72</v>
      </c>
      <c r="C362" s="842"/>
      <c r="D362" s="842"/>
      <c r="E362" s="842"/>
      <c r="F362" s="842"/>
      <c r="G362" s="842"/>
      <c r="H362" s="842"/>
      <c r="I362" s="867"/>
    </row>
    <row r="363" spans="1:9" x14ac:dyDescent="0.25">
      <c r="A363" s="868"/>
      <c r="B363" s="870"/>
      <c r="C363" s="870"/>
      <c r="D363" s="870"/>
      <c r="E363" s="870"/>
      <c r="F363" s="870"/>
      <c r="G363" s="870"/>
      <c r="H363" s="870"/>
      <c r="I363" s="871"/>
    </row>
    <row r="364" spans="1:9" ht="18" x14ac:dyDescent="0.25">
      <c r="A364" s="822" t="s">
        <v>223</v>
      </c>
      <c r="B364" s="823"/>
      <c r="C364" s="823"/>
      <c r="D364" s="824"/>
      <c r="E364" s="823"/>
      <c r="F364" s="825"/>
      <c r="G364" s="824"/>
      <c r="H364" s="823"/>
      <c r="I364" s="826"/>
    </row>
    <row r="365" spans="1:9" ht="15.75" x14ac:dyDescent="0.25">
      <c r="A365" s="827" t="s">
        <v>0</v>
      </c>
      <c r="B365" s="828"/>
      <c r="C365" s="828"/>
      <c r="D365" s="829" t="str">
        <f>$D$3</f>
        <v>Julho/2022</v>
      </c>
      <c r="E365" s="828"/>
      <c r="F365" s="828"/>
      <c r="G365" s="830" t="s">
        <v>1</v>
      </c>
      <c r="H365" s="830" t="s">
        <v>18</v>
      </c>
      <c r="I365" s="831" t="s">
        <v>2</v>
      </c>
    </row>
    <row r="366" spans="1:9" ht="15.75" x14ac:dyDescent="0.25">
      <c r="A366" s="880">
        <v>2108167</v>
      </c>
      <c r="B366" s="1099" t="s">
        <v>1340</v>
      </c>
      <c r="C366" s="1099"/>
      <c r="D366" s="1099"/>
      <c r="E366" s="1099"/>
      <c r="F366" s="1099"/>
      <c r="G366" s="746"/>
      <c r="H366" s="733"/>
      <c r="I366" s="833" t="s">
        <v>5</v>
      </c>
    </row>
    <row r="367" spans="1:9" ht="15.75" x14ac:dyDescent="0.25">
      <c r="A367" s="834"/>
      <c r="B367" s="828"/>
      <c r="C367" s="828"/>
      <c r="D367" s="1100" t="s">
        <v>6</v>
      </c>
      <c r="E367" s="1101"/>
      <c r="F367" s="1100" t="s">
        <v>7</v>
      </c>
      <c r="G367" s="1101"/>
      <c r="H367" s="828"/>
      <c r="I367" s="835" t="s">
        <v>8</v>
      </c>
    </row>
    <row r="368" spans="1:9" ht="15.75" x14ac:dyDescent="0.25">
      <c r="A368" s="836" t="s">
        <v>9</v>
      </c>
      <c r="B368" s="746"/>
      <c r="C368" s="734" t="s">
        <v>10</v>
      </c>
      <c r="D368" s="734" t="s">
        <v>11</v>
      </c>
      <c r="E368" s="734" t="s">
        <v>12</v>
      </c>
      <c r="F368" s="734" t="s">
        <v>13</v>
      </c>
      <c r="G368" s="734" t="s">
        <v>14</v>
      </c>
      <c r="H368" s="746"/>
      <c r="I368" s="837" t="s">
        <v>15</v>
      </c>
    </row>
    <row r="369" spans="1:9" x14ac:dyDescent="0.25">
      <c r="A369" s="838" t="s">
        <v>106</v>
      </c>
      <c r="B369" s="839" t="s">
        <v>107</v>
      </c>
      <c r="C369" s="840">
        <v>4.4269999999999997E-2</v>
      </c>
      <c r="D369" s="840" t="s">
        <v>19</v>
      </c>
      <c r="E369" s="840" t="s">
        <v>20</v>
      </c>
      <c r="F369" s="841">
        <f>VLOOKUP(A369,Equipamento!$A$8:$E$91,4,0)</f>
        <v>20.365600000000001</v>
      </c>
      <c r="G369" s="841">
        <f>VLOOKUP(A369,Equipamento!$A$8:$E$91,5,0)</f>
        <v>3.8374999999999999</v>
      </c>
      <c r="H369" s="842"/>
      <c r="I369" s="892">
        <f>ROUND(C369*(D369*F369+E369*G369),4)</f>
        <v>0.90159999999999996</v>
      </c>
    </row>
    <row r="370" spans="1:9" x14ac:dyDescent="0.25">
      <c r="A370" s="838" t="s">
        <v>108</v>
      </c>
      <c r="B370" s="839" t="s">
        <v>109</v>
      </c>
      <c r="C370" s="840">
        <v>4.4269999999999997E-2</v>
      </c>
      <c r="D370" s="840" t="s">
        <v>19</v>
      </c>
      <c r="E370" s="840" t="s">
        <v>20</v>
      </c>
      <c r="F370" s="841">
        <f>VLOOKUP(A370,Equipamento!$A$8:$E$91,4,0)</f>
        <v>19.772500000000001</v>
      </c>
      <c r="G370" s="841">
        <f>VLOOKUP(A370,Equipamento!$A$8:$E$91,5,0)</f>
        <v>19.465499999999999</v>
      </c>
      <c r="H370" s="842"/>
      <c r="I370" s="892">
        <f>ROUND(C370*(D370*F370+E370*G370),4)</f>
        <v>0.87529999999999997</v>
      </c>
    </row>
    <row r="371" spans="1:9" ht="15" x14ac:dyDescent="0.25">
      <c r="A371" s="845"/>
      <c r="B371" s="739"/>
      <c r="C371" s="739"/>
      <c r="D371" s="739"/>
      <c r="E371" s="739"/>
      <c r="F371" s="739"/>
      <c r="G371" s="739"/>
      <c r="H371" s="646" t="s">
        <v>26</v>
      </c>
      <c r="I371" s="874">
        <f>SUM(I369:I370)</f>
        <v>1.7768999999999999</v>
      </c>
    </row>
    <row r="372" spans="1:9" ht="15" x14ac:dyDescent="0.25">
      <c r="A372" s="847" t="s">
        <v>27</v>
      </c>
      <c r="B372" s="740"/>
      <c r="C372" s="735" t="s">
        <v>10</v>
      </c>
      <c r="D372" s="735" t="s">
        <v>28</v>
      </c>
      <c r="E372" s="740"/>
      <c r="F372" s="735" t="s">
        <v>29</v>
      </c>
      <c r="G372" s="740"/>
      <c r="H372" s="740"/>
      <c r="I372" s="848" t="s">
        <v>30</v>
      </c>
    </row>
    <row r="373" spans="1:9" x14ac:dyDescent="0.25">
      <c r="A373" s="838" t="s">
        <v>87</v>
      </c>
      <c r="B373" s="839" t="s">
        <v>88</v>
      </c>
      <c r="C373" s="881">
        <v>0.25</v>
      </c>
      <c r="D373" s="840" t="s">
        <v>33</v>
      </c>
      <c r="E373" s="842"/>
      <c r="F373" s="841">
        <f>VLOOKUP(A373,'Mão de obra'!$A$3:$E$34,5,0)</f>
        <v>18.384599999999999</v>
      </c>
      <c r="G373" s="842"/>
      <c r="H373" s="842"/>
      <c r="I373" s="892">
        <f>ROUND(F373*C373,4)</f>
        <v>4.5961999999999996</v>
      </c>
    </row>
    <row r="374" spans="1:9" x14ac:dyDescent="0.25">
      <c r="A374" s="838" t="s">
        <v>110</v>
      </c>
      <c r="B374" s="839" t="s">
        <v>111</v>
      </c>
      <c r="C374" s="881">
        <v>0.25</v>
      </c>
      <c r="D374" s="840" t="s">
        <v>33</v>
      </c>
      <c r="E374" s="842"/>
      <c r="F374" s="841">
        <f>VLOOKUP(A374,'Mão de obra'!$A$3:$E$34,5,0)</f>
        <v>20.557200000000002</v>
      </c>
      <c r="G374" s="842"/>
      <c r="H374" s="842"/>
      <c r="I374" s="892">
        <f>ROUND(F374*C374,4)</f>
        <v>5.1393000000000004</v>
      </c>
    </row>
    <row r="375" spans="1:9" ht="15" x14ac:dyDescent="0.25">
      <c r="A375" s="849"/>
      <c r="B375" s="842"/>
      <c r="C375" s="842"/>
      <c r="D375" s="842"/>
      <c r="E375" s="842"/>
      <c r="F375" s="842"/>
      <c r="G375" s="842"/>
      <c r="H375" s="850" t="s">
        <v>36</v>
      </c>
      <c r="I375" s="853">
        <f>SUM(I373:I374)</f>
        <v>9.7355</v>
      </c>
    </row>
    <row r="376" spans="1:9" ht="15" x14ac:dyDescent="0.25">
      <c r="A376" s="845"/>
      <c r="B376" s="739"/>
      <c r="C376" s="739"/>
      <c r="D376" s="739"/>
      <c r="E376" s="739"/>
      <c r="F376" s="739"/>
      <c r="G376" s="739"/>
      <c r="H376" s="646" t="s">
        <v>37</v>
      </c>
      <c r="I376" s="874">
        <f>I375+I371</f>
        <v>11.5124</v>
      </c>
    </row>
    <row r="377" spans="1:9" ht="15" x14ac:dyDescent="0.25">
      <c r="A377" s="849"/>
      <c r="B377" s="842"/>
      <c r="C377" s="842"/>
      <c r="D377" s="842"/>
      <c r="E377" s="842"/>
      <c r="F377" s="842"/>
      <c r="G377" s="842"/>
      <c r="H377" s="850" t="s">
        <v>38</v>
      </c>
      <c r="I377" s="853">
        <f>ROUND(I376/H365,4)</f>
        <v>11.5124</v>
      </c>
    </row>
    <row r="378" spans="1:9" ht="15" x14ac:dyDescent="0.25">
      <c r="A378" s="849"/>
      <c r="B378" s="842"/>
      <c r="C378" s="842"/>
      <c r="D378" s="842"/>
      <c r="E378" s="842"/>
      <c r="F378" s="842"/>
      <c r="G378" s="842"/>
      <c r="H378" s="850" t="s">
        <v>39</v>
      </c>
      <c r="I378" s="853">
        <v>0</v>
      </c>
    </row>
    <row r="379" spans="1:9" ht="15" x14ac:dyDescent="0.25">
      <c r="A379" s="845"/>
      <c r="B379" s="739"/>
      <c r="C379" s="739"/>
      <c r="D379" s="739"/>
      <c r="E379" s="739"/>
      <c r="F379" s="739"/>
      <c r="G379" s="739"/>
      <c r="H379" s="646" t="s">
        <v>40</v>
      </c>
      <c r="I379" s="874">
        <v>0</v>
      </c>
    </row>
    <row r="380" spans="1:9" ht="15" x14ac:dyDescent="0.25">
      <c r="A380" s="847" t="s">
        <v>41</v>
      </c>
      <c r="B380" s="740"/>
      <c r="C380" s="735" t="s">
        <v>10</v>
      </c>
      <c r="D380" s="735" t="s">
        <v>28</v>
      </c>
      <c r="E380" s="740"/>
      <c r="F380" s="735" t="s">
        <v>42</v>
      </c>
      <c r="G380" s="740"/>
      <c r="H380" s="740"/>
      <c r="I380" s="848" t="s">
        <v>43</v>
      </c>
    </row>
    <row r="381" spans="1:9" x14ac:dyDescent="0.25">
      <c r="A381" s="838" t="s">
        <v>1341</v>
      </c>
      <c r="B381" s="839" t="s">
        <v>1342</v>
      </c>
      <c r="C381" s="840">
        <v>0.49907000000000001</v>
      </c>
      <c r="D381" s="840" t="s">
        <v>114</v>
      </c>
      <c r="E381" s="842"/>
      <c r="F381" s="841">
        <f>VLOOKUP(A381,Material!$A$8:$D$108,4,0)</f>
        <v>5.5994000000000002</v>
      </c>
      <c r="G381" s="842"/>
      <c r="H381" s="842"/>
      <c r="I381" s="892">
        <f>ROUND(F381*C381,4)</f>
        <v>2.7945000000000002</v>
      </c>
    </row>
    <row r="382" spans="1:9" x14ac:dyDescent="0.25">
      <c r="A382" s="838" t="s">
        <v>122</v>
      </c>
      <c r="B382" s="839" t="s">
        <v>123</v>
      </c>
      <c r="C382" s="840">
        <v>2.606E-2</v>
      </c>
      <c r="D382" s="840" t="s">
        <v>50</v>
      </c>
      <c r="E382" s="842"/>
      <c r="F382" s="841">
        <f>VLOOKUP(A382,Material!$A$8:$D$108,4,0)</f>
        <v>18.342500000000001</v>
      </c>
      <c r="G382" s="842"/>
      <c r="H382" s="842"/>
      <c r="I382" s="892">
        <f t="shared" ref="I382:I385" si="37">ROUND(F382*C382,4)</f>
        <v>0.47799999999999998</v>
      </c>
    </row>
    <row r="383" spans="1:9" x14ac:dyDescent="0.25">
      <c r="A383" s="838" t="s">
        <v>124</v>
      </c>
      <c r="B383" s="839" t="s">
        <v>125</v>
      </c>
      <c r="C383" s="840">
        <v>0.32083</v>
      </c>
      <c r="D383" s="840" t="s">
        <v>114</v>
      </c>
      <c r="E383" s="842"/>
      <c r="F383" s="841">
        <f>VLOOKUP(A383,Material!$A$8:$D$108,4,0)</f>
        <v>4.0986000000000002</v>
      </c>
      <c r="G383" s="842"/>
      <c r="H383" s="842"/>
      <c r="I383" s="892">
        <f t="shared" si="37"/>
        <v>1.3149999999999999</v>
      </c>
    </row>
    <row r="384" spans="1:9" x14ac:dyDescent="0.25">
      <c r="A384" s="838" t="s">
        <v>421</v>
      </c>
      <c r="B384" s="839" t="s">
        <v>422</v>
      </c>
      <c r="C384" s="840">
        <v>3.5650000000000001E-2</v>
      </c>
      <c r="D384" s="840" t="s">
        <v>114</v>
      </c>
      <c r="E384" s="842"/>
      <c r="F384" s="841">
        <f>VLOOKUP(A384,Material!$A$8:$D$108,4,0)</f>
        <v>4.9313000000000002</v>
      </c>
      <c r="G384" s="842"/>
      <c r="H384" s="842"/>
      <c r="I384" s="892">
        <f t="shared" si="37"/>
        <v>0.17580000000000001</v>
      </c>
    </row>
    <row r="385" spans="1:9" x14ac:dyDescent="0.25">
      <c r="A385" s="838" t="s">
        <v>126</v>
      </c>
      <c r="B385" s="839" t="s">
        <v>127</v>
      </c>
      <c r="C385" s="840">
        <v>0.21389</v>
      </c>
      <c r="D385" s="840" t="s">
        <v>114</v>
      </c>
      <c r="E385" s="842"/>
      <c r="F385" s="841">
        <f>VLOOKUP(A385,Material!$A$8:$D$108,4,0)</f>
        <v>13.364100000000001</v>
      </c>
      <c r="G385" s="842"/>
      <c r="H385" s="842"/>
      <c r="I385" s="892">
        <f t="shared" si="37"/>
        <v>2.8584000000000001</v>
      </c>
    </row>
    <row r="386" spans="1:9" ht="15" x14ac:dyDescent="0.25">
      <c r="A386" s="845"/>
      <c r="B386" s="739"/>
      <c r="C386" s="739"/>
      <c r="D386" s="739"/>
      <c r="E386" s="739"/>
      <c r="F386" s="739"/>
      <c r="G386" s="739"/>
      <c r="H386" s="646" t="s">
        <v>51</v>
      </c>
      <c r="I386" s="874">
        <f>SUM(I381:I385)</f>
        <v>7.6217000000000006</v>
      </c>
    </row>
    <row r="387" spans="1:9" ht="15" x14ac:dyDescent="0.25">
      <c r="A387" s="847" t="s">
        <v>52</v>
      </c>
      <c r="B387" s="740"/>
      <c r="C387" s="735" t="s">
        <v>10</v>
      </c>
      <c r="D387" s="735" t="s">
        <v>28</v>
      </c>
      <c r="E387" s="740"/>
      <c r="F387" s="735" t="s">
        <v>43</v>
      </c>
      <c r="G387" s="740"/>
      <c r="H387" s="740"/>
      <c r="I387" s="856" t="s">
        <v>43</v>
      </c>
    </row>
    <row r="388" spans="1:9" ht="15.75" x14ac:dyDescent="0.25">
      <c r="A388" s="834"/>
      <c r="B388" s="828"/>
      <c r="C388" s="828"/>
      <c r="D388" s="828"/>
      <c r="E388" s="828"/>
      <c r="F388" s="828"/>
      <c r="G388" s="828"/>
      <c r="H388" s="830" t="s">
        <v>53</v>
      </c>
      <c r="I388" s="857"/>
    </row>
    <row r="389" spans="1:9" ht="15.75" x14ac:dyDescent="0.25">
      <c r="A389" s="858"/>
      <c r="B389" s="746"/>
      <c r="C389" s="746"/>
      <c r="D389" s="746"/>
      <c r="E389" s="746"/>
      <c r="F389" s="746"/>
      <c r="G389" s="746"/>
      <c r="H389" s="648" t="s">
        <v>54</v>
      </c>
      <c r="I389" s="893">
        <f>I388+I386+SUM(I377:I379)</f>
        <v>19.1341</v>
      </c>
    </row>
    <row r="390" spans="1:9" ht="15.75" x14ac:dyDescent="0.25">
      <c r="A390" s="860" t="s">
        <v>55</v>
      </c>
      <c r="B390" s="816"/>
      <c r="C390" s="815" t="s">
        <v>56</v>
      </c>
      <c r="D390" s="815" t="s">
        <v>10</v>
      </c>
      <c r="E390" s="815" t="s">
        <v>28</v>
      </c>
      <c r="F390" s="815" t="s">
        <v>43</v>
      </c>
      <c r="G390" s="816"/>
      <c r="H390" s="816"/>
      <c r="I390" s="861" t="s">
        <v>43</v>
      </c>
    </row>
    <row r="391" spans="1:9" x14ac:dyDescent="0.25">
      <c r="A391" s="838" t="s">
        <v>1341</v>
      </c>
      <c r="B391" s="839" t="s">
        <v>1342</v>
      </c>
      <c r="C391" s="840" t="s">
        <v>62</v>
      </c>
      <c r="D391" s="840">
        <v>3.9199999999999999E-3</v>
      </c>
      <c r="E391" s="840" t="s">
        <v>59</v>
      </c>
      <c r="F391" s="841">
        <f>$I$1609</f>
        <v>33.44</v>
      </c>
      <c r="G391" s="842"/>
      <c r="H391" s="842"/>
      <c r="I391" s="892">
        <f>ROUND(F391*D391,4)</f>
        <v>0.13109999999999999</v>
      </c>
    </row>
    <row r="392" spans="1:9" x14ac:dyDescent="0.25">
      <c r="A392" s="838" t="s">
        <v>122</v>
      </c>
      <c r="B392" s="839" t="s">
        <v>123</v>
      </c>
      <c r="C392" s="840" t="s">
        <v>62</v>
      </c>
      <c r="D392" s="840">
        <v>3.0000000000000001E-5</v>
      </c>
      <c r="E392" s="840" t="s">
        <v>59</v>
      </c>
      <c r="F392" s="841">
        <f>$I$1609</f>
        <v>33.44</v>
      </c>
      <c r="G392" s="842"/>
      <c r="H392" s="842"/>
      <c r="I392" s="892">
        <f t="shared" ref="I392:I395" si="38">ROUND(F392*D392,4)</f>
        <v>1E-3</v>
      </c>
    </row>
    <row r="393" spans="1:9" x14ac:dyDescent="0.25">
      <c r="A393" s="838" t="s">
        <v>124</v>
      </c>
      <c r="B393" s="839" t="s">
        <v>125</v>
      </c>
      <c r="C393" s="840" t="s">
        <v>62</v>
      </c>
      <c r="D393" s="840">
        <v>8.0000000000000004E-4</v>
      </c>
      <c r="E393" s="840" t="s">
        <v>59</v>
      </c>
      <c r="F393" s="841">
        <f>$I$1609</f>
        <v>33.44</v>
      </c>
      <c r="G393" s="842"/>
      <c r="H393" s="842"/>
      <c r="I393" s="892">
        <f t="shared" si="38"/>
        <v>2.6800000000000001E-2</v>
      </c>
    </row>
    <row r="394" spans="1:9" x14ac:dyDescent="0.25">
      <c r="A394" s="838" t="s">
        <v>421</v>
      </c>
      <c r="B394" s="839" t="s">
        <v>422</v>
      </c>
      <c r="C394" s="840" t="s">
        <v>62</v>
      </c>
      <c r="D394" s="840">
        <v>1.2999999999999999E-4</v>
      </c>
      <c r="E394" s="840" t="s">
        <v>59</v>
      </c>
      <c r="F394" s="841">
        <f>$I$1609</f>
        <v>33.44</v>
      </c>
      <c r="G394" s="842"/>
      <c r="H394" s="842"/>
      <c r="I394" s="892">
        <f t="shared" si="38"/>
        <v>4.3E-3</v>
      </c>
    </row>
    <row r="395" spans="1:9" x14ac:dyDescent="0.25">
      <c r="A395" s="838" t="s">
        <v>126</v>
      </c>
      <c r="B395" s="839" t="s">
        <v>127</v>
      </c>
      <c r="C395" s="840" t="s">
        <v>62</v>
      </c>
      <c r="D395" s="840">
        <v>1.6000000000000001E-3</v>
      </c>
      <c r="E395" s="840" t="s">
        <v>59</v>
      </c>
      <c r="F395" s="841">
        <f>$I$1609</f>
        <v>33.44</v>
      </c>
      <c r="G395" s="842"/>
      <c r="H395" s="842"/>
      <c r="I395" s="892">
        <f t="shared" si="38"/>
        <v>5.3499999999999999E-2</v>
      </c>
    </row>
    <row r="396" spans="1:9" ht="15" x14ac:dyDescent="0.25">
      <c r="A396" s="845"/>
      <c r="B396" s="739"/>
      <c r="C396" s="739"/>
      <c r="D396" s="739"/>
      <c r="E396" s="739"/>
      <c r="F396" s="739"/>
      <c r="G396" s="739"/>
      <c r="H396" s="646" t="s">
        <v>63</v>
      </c>
      <c r="I396" s="874">
        <f>SUM(I391:I395)</f>
        <v>0.21669999999999998</v>
      </c>
    </row>
    <row r="397" spans="1:9" ht="15" x14ac:dyDescent="0.25">
      <c r="A397" s="862" t="s">
        <v>64</v>
      </c>
      <c r="B397" s="842"/>
      <c r="C397" s="863" t="s">
        <v>10</v>
      </c>
      <c r="D397" s="863" t="s">
        <v>28</v>
      </c>
      <c r="E397" s="740"/>
      <c r="F397" s="735" t="s">
        <v>65</v>
      </c>
      <c r="G397" s="740"/>
      <c r="H397" s="842"/>
      <c r="I397" s="853" t="s">
        <v>43</v>
      </c>
    </row>
    <row r="398" spans="1:9" ht="15" x14ac:dyDescent="0.25">
      <c r="A398" s="845"/>
      <c r="B398" s="739"/>
      <c r="C398" s="739"/>
      <c r="D398" s="739"/>
      <c r="E398" s="736" t="s">
        <v>66</v>
      </c>
      <c r="F398" s="736" t="s">
        <v>67</v>
      </c>
      <c r="G398" s="736" t="s">
        <v>68</v>
      </c>
      <c r="H398" s="739"/>
      <c r="I398" s="864"/>
    </row>
    <row r="399" spans="1:9" ht="28.5" x14ac:dyDescent="0.25">
      <c r="A399" s="838" t="s">
        <v>1341</v>
      </c>
      <c r="B399" s="839" t="s">
        <v>1343</v>
      </c>
      <c r="C399" s="840">
        <v>3.9199999999999999E-3</v>
      </c>
      <c r="D399" s="840" t="s">
        <v>69</v>
      </c>
      <c r="E399" s="873">
        <f>$I$1426</f>
        <v>1.22</v>
      </c>
      <c r="F399" s="840">
        <f>$I$1452</f>
        <v>0.97</v>
      </c>
      <c r="G399" s="873">
        <f>$I$1478</f>
        <v>0.79</v>
      </c>
      <c r="H399" s="842"/>
      <c r="I399" s="888">
        <f>ROUND(C399*((VLOOKUP(A399,Material!$A$8:$H$108,6,0)*Composições!E399)+(VLOOKUP(A399,Material!$A$8:$H$108,7,0)*Composições!F399)+(VLOOKUP(A399,Material!$A$8:$H$108,8,0)*Composições!G399)),4)</f>
        <v>0</v>
      </c>
    </row>
    <row r="400" spans="1:9" x14ac:dyDescent="0.25">
      <c r="A400" s="838" t="s">
        <v>122</v>
      </c>
      <c r="B400" s="839" t="s">
        <v>130</v>
      </c>
      <c r="C400" s="840">
        <v>3.0000000000000001E-5</v>
      </c>
      <c r="D400" s="840" t="s">
        <v>69</v>
      </c>
      <c r="E400" s="873">
        <f>$I$1426</f>
        <v>1.22</v>
      </c>
      <c r="F400" s="840">
        <f>$I$1452</f>
        <v>0.97</v>
      </c>
      <c r="G400" s="873">
        <f>$I$1478</f>
        <v>0.79</v>
      </c>
      <c r="H400" s="842"/>
      <c r="I400" s="888">
        <f>ROUND(C400*((VLOOKUP(A400,Material!$A$8:$H$108,6,0)*Composições!E400)+(VLOOKUP(A400,Material!$A$8:$H$108,7,0)*Composições!F400)+(VLOOKUP(A400,Material!$A$8:$H$108,8,0)*Composições!G400)),4)</f>
        <v>0</v>
      </c>
    </row>
    <row r="401" spans="1:9" x14ac:dyDescent="0.25">
      <c r="A401" s="838" t="s">
        <v>124</v>
      </c>
      <c r="B401" s="839" t="s">
        <v>131</v>
      </c>
      <c r="C401" s="840">
        <v>8.0000000000000004E-4</v>
      </c>
      <c r="D401" s="840" t="s">
        <v>69</v>
      </c>
      <c r="E401" s="873">
        <f>$I$1426</f>
        <v>1.22</v>
      </c>
      <c r="F401" s="840">
        <f>$I$1452</f>
        <v>0.97</v>
      </c>
      <c r="G401" s="873">
        <f>$I$1478</f>
        <v>0.79</v>
      </c>
      <c r="H401" s="842"/>
      <c r="I401" s="888">
        <f>ROUND(C401*((VLOOKUP(A401,Material!$A$8:$H$108,6,0)*Composições!E401)+(VLOOKUP(A401,Material!$A$8:$H$108,7,0)*Composições!F401)+(VLOOKUP(A401,Material!$A$8:$H$108,8,0)*Composições!G401)),4)</f>
        <v>0</v>
      </c>
    </row>
    <row r="402" spans="1:9" x14ac:dyDescent="0.25">
      <c r="A402" s="838" t="s">
        <v>421</v>
      </c>
      <c r="B402" s="839" t="s">
        <v>423</v>
      </c>
      <c r="C402" s="840">
        <v>1.2999999999999999E-4</v>
      </c>
      <c r="D402" s="840" t="s">
        <v>69</v>
      </c>
      <c r="E402" s="873">
        <f>$I$1426</f>
        <v>1.22</v>
      </c>
      <c r="F402" s="840">
        <f>$I$1452</f>
        <v>0.97</v>
      </c>
      <c r="G402" s="873">
        <f>$I$1478</f>
        <v>0.79</v>
      </c>
      <c r="H402" s="842"/>
      <c r="I402" s="888">
        <f>ROUND(C402*((VLOOKUP(A402,Material!$A$8:$H$108,6,0)*Composições!E402)+(VLOOKUP(A402,Material!$A$8:$H$108,7,0)*Composições!F402)+(VLOOKUP(A402,Material!$A$8:$H$108,8,0)*Composições!G402)),4)</f>
        <v>0</v>
      </c>
    </row>
    <row r="403" spans="1:9" x14ac:dyDescent="0.25">
      <c r="A403" s="838" t="s">
        <v>126</v>
      </c>
      <c r="B403" s="839" t="s">
        <v>132</v>
      </c>
      <c r="C403" s="840">
        <v>1.6000000000000001E-3</v>
      </c>
      <c r="D403" s="840" t="s">
        <v>69</v>
      </c>
      <c r="E403" s="873">
        <f>$I$1426</f>
        <v>1.22</v>
      </c>
      <c r="F403" s="840">
        <f>$I$1452</f>
        <v>0.97</v>
      </c>
      <c r="G403" s="873">
        <f>$I$1478</f>
        <v>0.79</v>
      </c>
      <c r="H403" s="842"/>
      <c r="I403" s="888">
        <f>ROUND(C403*((VLOOKUP(A403,Material!$A$8:$H$108,6,0)*Composições!E403)+(VLOOKUP(A403,Material!$A$8:$H$108,7,0)*Composições!F403)+(VLOOKUP(A403,Material!$A$8:$H$108,8,0)*Composições!G403)),4)</f>
        <v>0</v>
      </c>
    </row>
    <row r="404" spans="1:9" ht="15" x14ac:dyDescent="0.25">
      <c r="A404" s="849"/>
      <c r="B404" s="842"/>
      <c r="C404" s="842"/>
      <c r="D404" s="842"/>
      <c r="E404" s="842"/>
      <c r="F404" s="842"/>
      <c r="G404" s="842"/>
      <c r="H404" s="850" t="s">
        <v>70</v>
      </c>
      <c r="I404" s="889">
        <f>SUM(I399:I403)</f>
        <v>0</v>
      </c>
    </row>
    <row r="405" spans="1:9" ht="15.75" thickBot="1" x14ac:dyDescent="0.3">
      <c r="A405" s="865"/>
      <c r="B405" s="747"/>
      <c r="C405" s="747"/>
      <c r="D405" s="747"/>
      <c r="E405" s="747"/>
      <c r="F405" s="747"/>
      <c r="G405" s="747"/>
      <c r="H405" s="649" t="s">
        <v>71</v>
      </c>
      <c r="I405" s="894">
        <f>ROUND(I404+I396+I389,2)</f>
        <v>19.350000000000001</v>
      </c>
    </row>
    <row r="406" spans="1:9" x14ac:dyDescent="0.25">
      <c r="A406" s="849"/>
      <c r="B406" s="839" t="s">
        <v>72</v>
      </c>
      <c r="C406" s="842"/>
      <c r="D406" s="842"/>
      <c r="E406" s="842"/>
      <c r="F406" s="842"/>
      <c r="G406" s="842"/>
      <c r="H406" s="842"/>
      <c r="I406" s="867"/>
    </row>
    <row r="407" spans="1:9" x14ac:dyDescent="0.25">
      <c r="A407" s="868"/>
      <c r="B407" s="870"/>
      <c r="C407" s="870"/>
      <c r="D407" s="870"/>
      <c r="E407" s="870"/>
      <c r="F407" s="870"/>
      <c r="G407" s="870"/>
      <c r="H407" s="870"/>
      <c r="I407" s="871"/>
    </row>
    <row r="408" spans="1:9" ht="18" x14ac:dyDescent="0.25">
      <c r="A408" s="822" t="s">
        <v>223</v>
      </c>
      <c r="B408" s="823"/>
      <c r="C408" s="823"/>
      <c r="D408" s="824"/>
      <c r="E408" s="823"/>
      <c r="F408" s="825"/>
      <c r="G408" s="824"/>
      <c r="H408" s="823"/>
      <c r="I408" s="826"/>
    </row>
    <row r="409" spans="1:9" ht="15.75" x14ac:dyDescent="0.25">
      <c r="A409" s="827" t="s">
        <v>0</v>
      </c>
      <c r="B409" s="828"/>
      <c r="C409" s="828"/>
      <c r="D409" s="829" t="str">
        <f>$D$3</f>
        <v>Julho/2022</v>
      </c>
      <c r="E409" s="828"/>
      <c r="F409" s="828"/>
      <c r="G409" s="830" t="s">
        <v>1</v>
      </c>
      <c r="H409" s="830">
        <v>3.7656000000000001</v>
      </c>
      <c r="I409" s="831" t="s">
        <v>2</v>
      </c>
    </row>
    <row r="410" spans="1:9" ht="31.5" x14ac:dyDescent="0.25">
      <c r="A410" s="880">
        <v>1107908</v>
      </c>
      <c r="B410" s="817" t="s">
        <v>1393</v>
      </c>
      <c r="C410" s="745" t="str">
        <f>I409</f>
        <v>m³</v>
      </c>
      <c r="D410" s="749">
        <f>I452</f>
        <v>428.29</v>
      </c>
      <c r="E410" s="746"/>
      <c r="F410" s="746"/>
      <c r="G410" s="746"/>
      <c r="H410" s="733"/>
      <c r="I410" s="833" t="s">
        <v>5</v>
      </c>
    </row>
    <row r="411" spans="1:9" ht="15.75" x14ac:dyDescent="0.25">
      <c r="A411" s="834"/>
      <c r="B411" s="828"/>
      <c r="C411" s="828"/>
      <c r="D411" s="1100" t="s">
        <v>6</v>
      </c>
      <c r="E411" s="1100"/>
      <c r="F411" s="1100" t="s">
        <v>7</v>
      </c>
      <c r="G411" s="1100"/>
      <c r="H411" s="828"/>
      <c r="I411" s="835" t="s">
        <v>8</v>
      </c>
    </row>
    <row r="412" spans="1:9" ht="15.75" x14ac:dyDescent="0.25">
      <c r="A412" s="836" t="s">
        <v>9</v>
      </c>
      <c r="B412" s="746"/>
      <c r="C412" s="734" t="s">
        <v>10</v>
      </c>
      <c r="D412" s="734" t="s">
        <v>11</v>
      </c>
      <c r="E412" s="734" t="s">
        <v>12</v>
      </c>
      <c r="F412" s="734" t="s">
        <v>13</v>
      </c>
      <c r="G412" s="734" t="s">
        <v>14</v>
      </c>
      <c r="H412" s="746"/>
      <c r="I412" s="837" t="s">
        <v>15</v>
      </c>
    </row>
    <row r="413" spans="1:9" ht="28.5" x14ac:dyDescent="0.25">
      <c r="A413" s="838" t="s">
        <v>75</v>
      </c>
      <c r="B413" s="839" t="s">
        <v>76</v>
      </c>
      <c r="C413" s="840" t="s">
        <v>18</v>
      </c>
      <c r="D413" s="840">
        <v>1</v>
      </c>
      <c r="E413" s="840">
        <v>0</v>
      </c>
      <c r="F413" s="841">
        <f>VLOOKUP(A413,Equipamento!$A$8:$E$91,4,0)</f>
        <v>1.5928</v>
      </c>
      <c r="G413" s="841">
        <f>VLOOKUP(A413,Equipamento!$A$8:$E$91,5,0)</f>
        <v>1.07</v>
      </c>
      <c r="H413" s="842"/>
      <c r="I413" s="843">
        <f t="shared" ref="I413:I417" si="39">ROUND(C413*D413*F413+C413*E413*G413,4)</f>
        <v>1.5928</v>
      </c>
    </row>
    <row r="414" spans="1:9" ht="28.5" x14ac:dyDescent="0.25">
      <c r="A414" s="838" t="s">
        <v>16</v>
      </c>
      <c r="B414" s="839" t="s">
        <v>17</v>
      </c>
      <c r="C414" s="840" t="s">
        <v>18</v>
      </c>
      <c r="D414" s="840" t="s">
        <v>19</v>
      </c>
      <c r="E414" s="840" t="s">
        <v>20</v>
      </c>
      <c r="F414" s="841">
        <f>VLOOKUP(A414,Equipamento!$A$8:$E$91,4,0)</f>
        <v>48.529400000000003</v>
      </c>
      <c r="G414" s="841">
        <f>VLOOKUP(A414,Equipamento!$A$8:$E$91,5,0)</f>
        <v>22.308499999999999</v>
      </c>
      <c r="H414" s="842"/>
      <c r="I414" s="843">
        <f t="shared" si="39"/>
        <v>48.529400000000003</v>
      </c>
    </row>
    <row r="415" spans="1:9" x14ac:dyDescent="0.25">
      <c r="A415" s="838" t="s">
        <v>156</v>
      </c>
      <c r="B415" s="839" t="s">
        <v>157</v>
      </c>
      <c r="C415" s="840" t="s">
        <v>18</v>
      </c>
      <c r="D415" s="840" t="s">
        <v>19</v>
      </c>
      <c r="E415" s="840">
        <v>0</v>
      </c>
      <c r="F415" s="841">
        <f>VLOOKUP(A415,Equipamento!$A$8:$E$91,4,0)</f>
        <v>4.6314000000000002</v>
      </c>
      <c r="G415" s="841">
        <f>VLOOKUP(A415,Equipamento!$A$8:$E$91,5,0)</f>
        <v>0.221</v>
      </c>
      <c r="H415" s="842"/>
      <c r="I415" s="843">
        <f t="shared" ref="I415" si="40">ROUND(C415*D415*F415+C415*E415*G415,4)</f>
        <v>4.6314000000000002</v>
      </c>
    </row>
    <row r="416" spans="1:9" ht="28.5" x14ac:dyDescent="0.25">
      <c r="A416" s="838" t="s">
        <v>21</v>
      </c>
      <c r="B416" s="839" t="s">
        <v>22</v>
      </c>
      <c r="C416" s="840">
        <v>4</v>
      </c>
      <c r="D416" s="840">
        <v>0.83</v>
      </c>
      <c r="E416" s="840">
        <v>0.17</v>
      </c>
      <c r="F416" s="841">
        <f>VLOOKUP(A416,Equipamento!$A$8:$E$91,4,0)</f>
        <v>0.77129999999999999</v>
      </c>
      <c r="G416" s="841">
        <f>VLOOKUP(A416,Equipamento!$A$8:$E$91,5,0)</f>
        <v>0.52439999999999998</v>
      </c>
      <c r="H416" s="842"/>
      <c r="I416" s="843">
        <f t="shared" si="39"/>
        <v>2.9173</v>
      </c>
    </row>
    <row r="417" spans="1:9" x14ac:dyDescent="0.25">
      <c r="A417" s="838" t="s">
        <v>23</v>
      </c>
      <c r="B417" s="839" t="s">
        <v>24</v>
      </c>
      <c r="C417" s="840" t="s">
        <v>25</v>
      </c>
      <c r="D417" s="840">
        <v>0.39</v>
      </c>
      <c r="E417" s="840">
        <v>0.61</v>
      </c>
      <c r="F417" s="841">
        <f>VLOOKUP(A417,Equipamento!$A$8:$E$91,4,0)</f>
        <v>1.6177999999999999</v>
      </c>
      <c r="G417" s="841">
        <f>VLOOKUP(A417,Equipamento!$A$8:$E$91,5,0)</f>
        <v>1.0998000000000001</v>
      </c>
      <c r="H417" s="842"/>
      <c r="I417" s="843">
        <f t="shared" si="39"/>
        <v>3.9055</v>
      </c>
    </row>
    <row r="418" spans="1:9" ht="15" x14ac:dyDescent="0.25">
      <c r="A418" s="845"/>
      <c r="B418" s="739"/>
      <c r="C418" s="739"/>
      <c r="D418" s="739"/>
      <c r="E418" s="739"/>
      <c r="F418" s="739"/>
      <c r="G418" s="739"/>
      <c r="H418" s="646" t="s">
        <v>26</v>
      </c>
      <c r="I418" s="846">
        <f>SUM(I413:I417)</f>
        <v>61.576399999999992</v>
      </c>
    </row>
    <row r="419" spans="1:9" ht="15" x14ac:dyDescent="0.25">
      <c r="A419" s="847" t="s">
        <v>27</v>
      </c>
      <c r="B419" s="740"/>
      <c r="C419" s="735" t="s">
        <v>10</v>
      </c>
      <c r="D419" s="735" t="s">
        <v>28</v>
      </c>
      <c r="E419" s="740"/>
      <c r="F419" s="735" t="s">
        <v>29</v>
      </c>
      <c r="G419" s="740"/>
      <c r="H419" s="740"/>
      <c r="I419" s="848" t="s">
        <v>30</v>
      </c>
    </row>
    <row r="420" spans="1:9" x14ac:dyDescent="0.25">
      <c r="A420" s="838" t="s">
        <v>31</v>
      </c>
      <c r="B420" s="839" t="s">
        <v>32</v>
      </c>
      <c r="C420" s="840" t="s">
        <v>18</v>
      </c>
      <c r="D420" s="840" t="s">
        <v>33</v>
      </c>
      <c r="E420" s="842"/>
      <c r="F420" s="841">
        <f>VLOOKUP(A420,'Mão de obra'!$A$3:$E$34,5,0)</f>
        <v>20.509499999999999</v>
      </c>
      <c r="G420" s="842"/>
      <c r="H420" s="842"/>
      <c r="I420" s="843">
        <f t="shared" ref="I420:I421" si="41">ROUND(C420*F420,4)</f>
        <v>20.509499999999999</v>
      </c>
    </row>
    <row r="421" spans="1:9" x14ac:dyDescent="0.25">
      <c r="A421" s="838" t="s">
        <v>34</v>
      </c>
      <c r="B421" s="839" t="s">
        <v>35</v>
      </c>
      <c r="C421" s="840">
        <v>9</v>
      </c>
      <c r="D421" s="840" t="s">
        <v>33</v>
      </c>
      <c r="E421" s="842"/>
      <c r="F421" s="841">
        <f>VLOOKUP(A421,'Mão de obra'!$A$3:$E$34,5,0)</f>
        <v>16.700700000000001</v>
      </c>
      <c r="G421" s="842"/>
      <c r="H421" s="842"/>
      <c r="I421" s="843">
        <f t="shared" si="41"/>
        <v>150.30629999999999</v>
      </c>
    </row>
    <row r="422" spans="1:9" ht="15" x14ac:dyDescent="0.25">
      <c r="A422" s="849"/>
      <c r="B422" s="842"/>
      <c r="C422" s="842"/>
      <c r="D422" s="842"/>
      <c r="E422" s="842"/>
      <c r="F422" s="842"/>
      <c r="G422" s="842"/>
      <c r="H422" s="850" t="s">
        <v>36</v>
      </c>
      <c r="I422" s="851">
        <f>SUM(I420:I421)</f>
        <v>170.8158</v>
      </c>
    </row>
    <row r="423" spans="1:9" ht="15" x14ac:dyDescent="0.25">
      <c r="A423" s="845"/>
      <c r="B423" s="739"/>
      <c r="C423" s="739"/>
      <c r="D423" s="739"/>
      <c r="E423" s="739"/>
      <c r="F423" s="739"/>
      <c r="G423" s="739"/>
      <c r="H423" s="646" t="s">
        <v>37</v>
      </c>
      <c r="I423" s="846">
        <f>I422+I418</f>
        <v>232.3922</v>
      </c>
    </row>
    <row r="424" spans="1:9" ht="15" x14ac:dyDescent="0.25">
      <c r="A424" s="849"/>
      <c r="B424" s="842"/>
      <c r="C424" s="842"/>
      <c r="D424" s="842"/>
      <c r="E424" s="842"/>
      <c r="F424" s="842"/>
      <c r="G424" s="842"/>
      <c r="H424" s="850" t="s">
        <v>38</v>
      </c>
      <c r="I424" s="853">
        <f>ROUND(I423/H409,4)</f>
        <v>61.714500000000001</v>
      </c>
    </row>
    <row r="425" spans="1:9" ht="15" x14ac:dyDescent="0.25">
      <c r="A425" s="849"/>
      <c r="B425" s="842"/>
      <c r="C425" s="842"/>
      <c r="D425" s="842"/>
      <c r="E425" s="842"/>
      <c r="F425" s="842"/>
      <c r="G425" s="842"/>
      <c r="H425" s="850" t="s">
        <v>39</v>
      </c>
      <c r="I425" s="853">
        <v>0</v>
      </c>
    </row>
    <row r="426" spans="1:9" ht="15" x14ac:dyDescent="0.25">
      <c r="A426" s="845"/>
      <c r="B426" s="739"/>
      <c r="C426" s="739"/>
      <c r="D426" s="739"/>
      <c r="E426" s="739"/>
      <c r="F426" s="739"/>
      <c r="G426" s="739"/>
      <c r="H426" s="646" t="s">
        <v>40</v>
      </c>
      <c r="I426" s="874">
        <v>0</v>
      </c>
    </row>
    <row r="427" spans="1:9" ht="15" x14ac:dyDescent="0.25">
      <c r="A427" s="847" t="s">
        <v>41</v>
      </c>
      <c r="B427" s="740"/>
      <c r="C427" s="735" t="s">
        <v>10</v>
      </c>
      <c r="D427" s="735" t="s">
        <v>28</v>
      </c>
      <c r="E427" s="740"/>
      <c r="F427" s="735" t="s">
        <v>42</v>
      </c>
      <c r="G427" s="740"/>
      <c r="H427" s="740"/>
      <c r="I427" s="848" t="s">
        <v>43</v>
      </c>
    </row>
    <row r="428" spans="1:9" x14ac:dyDescent="0.25">
      <c r="A428" s="838" t="s">
        <v>77</v>
      </c>
      <c r="B428" s="839" t="s">
        <v>78</v>
      </c>
      <c r="C428" s="840">
        <v>1.3201499999999999</v>
      </c>
      <c r="D428" s="840" t="s">
        <v>50</v>
      </c>
      <c r="E428" s="842"/>
      <c r="F428" s="841">
        <f>VLOOKUP(A428,Material!$A$8:$D$108,4,0)</f>
        <v>6.8876999999999997</v>
      </c>
      <c r="G428" s="842"/>
      <c r="H428" s="842"/>
      <c r="I428" s="843">
        <f t="shared" ref="I428:I432" si="42">ROUND(C428*F428,4)</f>
        <v>9.0928000000000004</v>
      </c>
    </row>
    <row r="429" spans="1:9" x14ac:dyDescent="0.25">
      <c r="A429" s="838" t="s">
        <v>44</v>
      </c>
      <c r="B429" s="839" t="s">
        <v>45</v>
      </c>
      <c r="C429" s="840">
        <v>0.54403000000000001</v>
      </c>
      <c r="D429" s="840" t="s">
        <v>2</v>
      </c>
      <c r="E429" s="842"/>
      <c r="F429" s="841">
        <f>VLOOKUP(A429,Material!$A$8:$D$108,4,0)</f>
        <v>78.012299999999996</v>
      </c>
      <c r="G429" s="842"/>
      <c r="H429" s="842"/>
      <c r="I429" s="843">
        <f t="shared" si="42"/>
        <v>42.441000000000003</v>
      </c>
    </row>
    <row r="430" spans="1:9" x14ac:dyDescent="0.25">
      <c r="A430" s="838" t="s">
        <v>79</v>
      </c>
      <c r="B430" s="839" t="s">
        <v>80</v>
      </c>
      <c r="C430" s="840">
        <v>0.36753999999999998</v>
      </c>
      <c r="D430" s="840" t="s">
        <v>2</v>
      </c>
      <c r="E430" s="842"/>
      <c r="F430" s="841">
        <f>VLOOKUP(A430,Material!$A$8:$D$108,4,0)</f>
        <v>77.253500000000003</v>
      </c>
      <c r="G430" s="842"/>
      <c r="H430" s="842"/>
      <c r="I430" s="843">
        <f t="shared" si="42"/>
        <v>28.393799999999999</v>
      </c>
    </row>
    <row r="431" spans="1:9" x14ac:dyDescent="0.25">
      <c r="A431" s="838" t="s">
        <v>46</v>
      </c>
      <c r="B431" s="839" t="s">
        <v>47</v>
      </c>
      <c r="C431" s="840" t="s">
        <v>81</v>
      </c>
      <c r="D431" s="840" t="s">
        <v>2</v>
      </c>
      <c r="E431" s="842"/>
      <c r="F431" s="841">
        <f>VLOOKUP(A431,Material!$A$8:$D$108,4,0)</f>
        <v>77.253500000000003</v>
      </c>
      <c r="G431" s="842"/>
      <c r="H431" s="842"/>
      <c r="I431" s="843">
        <f t="shared" si="42"/>
        <v>28.393799999999999</v>
      </c>
    </row>
    <row r="432" spans="1:9" x14ac:dyDescent="0.25">
      <c r="A432" s="838" t="s">
        <v>48</v>
      </c>
      <c r="B432" s="839" t="s">
        <v>49</v>
      </c>
      <c r="C432" s="840">
        <v>440.05099000000001</v>
      </c>
      <c r="D432" s="840" t="s">
        <v>50</v>
      </c>
      <c r="E432" s="842"/>
      <c r="F432" s="841">
        <f>VLOOKUP(A432,Material!$A$8:$D$108,4,0)</f>
        <v>0.5454</v>
      </c>
      <c r="G432" s="842"/>
      <c r="H432" s="842"/>
      <c r="I432" s="843">
        <f t="shared" si="42"/>
        <v>240.00380000000001</v>
      </c>
    </row>
    <row r="433" spans="1:9" ht="15" x14ac:dyDescent="0.25">
      <c r="A433" s="845"/>
      <c r="B433" s="739"/>
      <c r="C433" s="739"/>
      <c r="D433" s="739"/>
      <c r="E433" s="739"/>
      <c r="F433" s="739"/>
      <c r="G433" s="739"/>
      <c r="H433" s="646" t="s">
        <v>51</v>
      </c>
      <c r="I433" s="846">
        <f>SUM(I428:I432)</f>
        <v>348.3252</v>
      </c>
    </row>
    <row r="434" spans="1:9" ht="15" x14ac:dyDescent="0.25">
      <c r="A434" s="847" t="s">
        <v>52</v>
      </c>
      <c r="B434" s="740"/>
      <c r="C434" s="735" t="s">
        <v>10</v>
      </c>
      <c r="D434" s="735" t="s">
        <v>28</v>
      </c>
      <c r="E434" s="740"/>
      <c r="F434" s="735" t="s">
        <v>43</v>
      </c>
      <c r="G434" s="740"/>
      <c r="H434" s="740"/>
      <c r="I434" s="856" t="s">
        <v>43</v>
      </c>
    </row>
    <row r="435" spans="1:9" ht="15.75" x14ac:dyDescent="0.25">
      <c r="A435" s="834"/>
      <c r="B435" s="828"/>
      <c r="C435" s="828"/>
      <c r="D435" s="828"/>
      <c r="E435" s="828"/>
      <c r="F435" s="828"/>
      <c r="G435" s="828"/>
      <c r="H435" s="830" t="s">
        <v>53</v>
      </c>
      <c r="I435" s="857"/>
    </row>
    <row r="436" spans="1:9" ht="15.75" x14ac:dyDescent="0.25">
      <c r="A436" s="858"/>
      <c r="B436" s="746"/>
      <c r="C436" s="746"/>
      <c r="D436" s="746"/>
      <c r="E436" s="746"/>
      <c r="F436" s="746"/>
      <c r="G436" s="746"/>
      <c r="H436" s="648" t="s">
        <v>54</v>
      </c>
      <c r="I436" s="875">
        <f>ROUND(I435+I433+I426+I425+I424,4)</f>
        <v>410.03969999999998</v>
      </c>
    </row>
    <row r="437" spans="1:9" ht="15.75" x14ac:dyDescent="0.25">
      <c r="A437" s="860" t="s">
        <v>55</v>
      </c>
      <c r="B437" s="816"/>
      <c r="C437" s="815" t="s">
        <v>56</v>
      </c>
      <c r="D437" s="815" t="s">
        <v>10</v>
      </c>
      <c r="E437" s="815" t="s">
        <v>28</v>
      </c>
      <c r="F437" s="815" t="s">
        <v>43</v>
      </c>
      <c r="G437" s="816"/>
      <c r="H437" s="816"/>
      <c r="I437" s="861" t="s">
        <v>43</v>
      </c>
    </row>
    <row r="438" spans="1:9" ht="28.5" x14ac:dyDescent="0.25">
      <c r="A438" s="838" t="s">
        <v>77</v>
      </c>
      <c r="B438" s="839" t="s">
        <v>82</v>
      </c>
      <c r="C438" s="840" t="s">
        <v>62</v>
      </c>
      <c r="D438" s="840">
        <v>1.32E-3</v>
      </c>
      <c r="E438" s="840" t="s">
        <v>59</v>
      </c>
      <c r="F438" s="841">
        <f>$I$1609</f>
        <v>33.44</v>
      </c>
      <c r="G438" s="842"/>
      <c r="H438" s="842"/>
      <c r="I438" s="843">
        <f t="shared" ref="I438:I442" si="43">ROUND(F438*D438,4)</f>
        <v>4.41E-2</v>
      </c>
    </row>
    <row r="439" spans="1:9" x14ac:dyDescent="0.25">
      <c r="A439" s="838" t="s">
        <v>44</v>
      </c>
      <c r="B439" s="839" t="s">
        <v>57</v>
      </c>
      <c r="C439" s="840" t="s">
        <v>58</v>
      </c>
      <c r="D439" s="840">
        <v>0.81605000000000005</v>
      </c>
      <c r="E439" s="840" t="s">
        <v>59</v>
      </c>
      <c r="F439" s="841">
        <f>$I$1582</f>
        <v>1.82</v>
      </c>
      <c r="G439" s="842"/>
      <c r="H439" s="842"/>
      <c r="I439" s="843">
        <f t="shared" si="43"/>
        <v>1.4852000000000001</v>
      </c>
    </row>
    <row r="440" spans="1:9" x14ac:dyDescent="0.25">
      <c r="A440" s="838" t="s">
        <v>79</v>
      </c>
      <c r="B440" s="839" t="s">
        <v>83</v>
      </c>
      <c r="C440" s="840" t="s">
        <v>58</v>
      </c>
      <c r="D440" s="840" t="s">
        <v>84</v>
      </c>
      <c r="E440" s="840" t="s">
        <v>59</v>
      </c>
      <c r="F440" s="841">
        <f>$I$1582</f>
        <v>1.82</v>
      </c>
      <c r="G440" s="842"/>
      <c r="H440" s="842"/>
      <c r="I440" s="843">
        <f t="shared" si="43"/>
        <v>1.0034000000000001</v>
      </c>
    </row>
    <row r="441" spans="1:9" x14ac:dyDescent="0.25">
      <c r="A441" s="838" t="s">
        <v>46</v>
      </c>
      <c r="B441" s="839" t="s">
        <v>60</v>
      </c>
      <c r="C441" s="840" t="s">
        <v>58</v>
      </c>
      <c r="D441" s="840" t="s">
        <v>84</v>
      </c>
      <c r="E441" s="840" t="s">
        <v>59</v>
      </c>
      <c r="F441" s="841">
        <f>$I$1582</f>
        <v>1.82</v>
      </c>
      <c r="G441" s="842"/>
      <c r="H441" s="842"/>
      <c r="I441" s="843">
        <f t="shared" si="43"/>
        <v>1.0034000000000001</v>
      </c>
    </row>
    <row r="442" spans="1:9" x14ac:dyDescent="0.25">
      <c r="A442" s="838" t="s">
        <v>48</v>
      </c>
      <c r="B442" s="839" t="s">
        <v>61</v>
      </c>
      <c r="C442" s="840" t="s">
        <v>62</v>
      </c>
      <c r="D442" s="840">
        <v>0.44005</v>
      </c>
      <c r="E442" s="840" t="s">
        <v>59</v>
      </c>
      <c r="F442" s="841">
        <f>$I$1609</f>
        <v>33.44</v>
      </c>
      <c r="G442" s="842"/>
      <c r="H442" s="842"/>
      <c r="I442" s="843">
        <f t="shared" si="43"/>
        <v>14.715299999999999</v>
      </c>
    </row>
    <row r="443" spans="1:9" ht="15" x14ac:dyDescent="0.25">
      <c r="A443" s="845"/>
      <c r="B443" s="739"/>
      <c r="C443" s="739"/>
      <c r="D443" s="739"/>
      <c r="E443" s="739"/>
      <c r="F443" s="739"/>
      <c r="G443" s="739"/>
      <c r="H443" s="646" t="s">
        <v>63</v>
      </c>
      <c r="I443" s="846">
        <f>SUM(I438:I442)</f>
        <v>18.2514</v>
      </c>
    </row>
    <row r="444" spans="1:9" ht="15" x14ac:dyDescent="0.25">
      <c r="A444" s="862" t="s">
        <v>64</v>
      </c>
      <c r="B444" s="842"/>
      <c r="C444" s="863" t="s">
        <v>10</v>
      </c>
      <c r="D444" s="863" t="s">
        <v>28</v>
      </c>
      <c r="E444" s="740"/>
      <c r="F444" s="735" t="s">
        <v>65</v>
      </c>
      <c r="G444" s="740"/>
      <c r="H444" s="842"/>
      <c r="I444" s="853" t="s">
        <v>43</v>
      </c>
    </row>
    <row r="445" spans="1:9" ht="15" x14ac:dyDescent="0.25">
      <c r="A445" s="845"/>
      <c r="B445" s="739"/>
      <c r="C445" s="739"/>
      <c r="D445" s="739"/>
      <c r="E445" s="736" t="s">
        <v>66</v>
      </c>
      <c r="F445" s="736" t="s">
        <v>67</v>
      </c>
      <c r="G445" s="736" t="s">
        <v>68</v>
      </c>
      <c r="H445" s="739"/>
      <c r="I445" s="864"/>
    </row>
    <row r="446" spans="1:9" ht="28.5" x14ac:dyDescent="0.25">
      <c r="A446" s="838" t="s">
        <v>77</v>
      </c>
      <c r="B446" s="839" t="s">
        <v>82</v>
      </c>
      <c r="C446" s="840">
        <v>1.32E-3</v>
      </c>
      <c r="D446" s="840" t="s">
        <v>69</v>
      </c>
      <c r="E446" s="844">
        <f>$I$1426</f>
        <v>1.22</v>
      </c>
      <c r="F446" s="844">
        <f>$I$1452</f>
        <v>0.97</v>
      </c>
      <c r="G446" s="844">
        <f>$I$1478</f>
        <v>0.79</v>
      </c>
      <c r="H446" s="842"/>
      <c r="I446" s="888">
        <f>ROUND(C446*((VLOOKUP(A446,Material!$A$8:$H$108,6,0)*Composições!E446)+(VLOOKUP(A446,Material!$A$8:$H$108,7,0)*Composições!F446)+(VLOOKUP(A446,Material!$A$8:$H$108,8,0)*Composições!G446)),4)</f>
        <v>0</v>
      </c>
    </row>
    <row r="447" spans="1:9" x14ac:dyDescent="0.25">
      <c r="A447" s="838" t="s">
        <v>44</v>
      </c>
      <c r="B447" s="839" t="s">
        <v>57</v>
      </c>
      <c r="C447" s="840">
        <v>0.81605000000000005</v>
      </c>
      <c r="D447" s="840" t="s">
        <v>69</v>
      </c>
      <c r="E447" s="844">
        <f t="shared" ref="E447:E449" si="44">$I$1504</f>
        <v>1.27</v>
      </c>
      <c r="F447" s="844">
        <f t="shared" ref="F447:F449" si="45">$I$1530</f>
        <v>1.02</v>
      </c>
      <c r="G447" s="844">
        <f t="shared" ref="G447:G449" si="46">$I$1556</f>
        <v>0.83</v>
      </c>
      <c r="H447" s="842"/>
      <c r="I447" s="888">
        <f>ROUND(C447*((VLOOKUP(A447,Material!$A$8:$H$108,6,0)*Composições!E447)+(VLOOKUP(A447,Material!$A$8:$H$108,7,0)*Composições!F447)+(VLOOKUP(A447,Material!$A$8:$H$108,8,0)*Composições!G447)),4)</f>
        <v>0</v>
      </c>
    </row>
    <row r="448" spans="1:9" x14ac:dyDescent="0.25">
      <c r="A448" s="838" t="s">
        <v>79</v>
      </c>
      <c r="B448" s="839" t="s">
        <v>83</v>
      </c>
      <c r="C448" s="840" t="s">
        <v>84</v>
      </c>
      <c r="D448" s="840" t="s">
        <v>69</v>
      </c>
      <c r="E448" s="844">
        <f t="shared" si="44"/>
        <v>1.27</v>
      </c>
      <c r="F448" s="844">
        <f t="shared" si="45"/>
        <v>1.02</v>
      </c>
      <c r="G448" s="844">
        <f t="shared" si="46"/>
        <v>0.83</v>
      </c>
      <c r="H448" s="842"/>
      <c r="I448" s="888">
        <f>ROUND(C448*((VLOOKUP(A448,Material!$A$8:$H$108,6,0)*Composições!E448)+(VLOOKUP(A448,Material!$A$8:$H$108,7,0)*Composições!F448)+(VLOOKUP(A448,Material!$A$8:$H$108,8,0)*Composições!G448)),4)</f>
        <v>0</v>
      </c>
    </row>
    <row r="449" spans="1:9" x14ac:dyDescent="0.25">
      <c r="A449" s="838" t="s">
        <v>46</v>
      </c>
      <c r="B449" s="839" t="s">
        <v>60</v>
      </c>
      <c r="C449" s="840" t="s">
        <v>84</v>
      </c>
      <c r="D449" s="840" t="s">
        <v>69</v>
      </c>
      <c r="E449" s="844">
        <f t="shared" si="44"/>
        <v>1.27</v>
      </c>
      <c r="F449" s="844">
        <f t="shared" si="45"/>
        <v>1.02</v>
      </c>
      <c r="G449" s="844">
        <f t="shared" si="46"/>
        <v>0.83</v>
      </c>
      <c r="H449" s="842"/>
      <c r="I449" s="888">
        <f>ROUND(C449*((VLOOKUP(A449,Material!$A$8:$H$108,6,0)*Composições!E449)+(VLOOKUP(A449,Material!$A$8:$H$108,7,0)*Composições!F449)+(VLOOKUP(A449,Material!$A$8:$H$108,8,0)*Composições!G449)),4)</f>
        <v>0</v>
      </c>
    </row>
    <row r="450" spans="1:9" x14ac:dyDescent="0.25">
      <c r="A450" s="838" t="s">
        <v>48</v>
      </c>
      <c r="B450" s="839" t="s">
        <v>61</v>
      </c>
      <c r="C450" s="840">
        <v>0.44005</v>
      </c>
      <c r="D450" s="840" t="s">
        <v>69</v>
      </c>
      <c r="E450" s="844">
        <f>$I$1426</f>
        <v>1.22</v>
      </c>
      <c r="F450" s="844">
        <f>$I$1452</f>
        <v>0.97</v>
      </c>
      <c r="G450" s="844">
        <f>$I$1478</f>
        <v>0.79</v>
      </c>
      <c r="H450" s="842"/>
      <c r="I450" s="888">
        <f>ROUND(C450*((VLOOKUP(A450,Material!$A$8:$H$108,6,0)*Composições!E450)+(VLOOKUP(A450,Material!$A$8:$H$108,7,0)*Composições!F450)+(VLOOKUP(A450,Material!$A$8:$H$108,8,0)*Composições!G450)),4)</f>
        <v>0</v>
      </c>
    </row>
    <row r="451" spans="1:9" ht="15" x14ac:dyDescent="0.25">
      <c r="A451" s="849"/>
      <c r="B451" s="842"/>
      <c r="C451" s="842"/>
      <c r="D451" s="842"/>
      <c r="E451" s="842"/>
      <c r="F451" s="842"/>
      <c r="G451" s="842"/>
      <c r="H451" s="850" t="s">
        <v>70</v>
      </c>
      <c r="I451" s="889">
        <f>SUM(I446:I450)</f>
        <v>0</v>
      </c>
    </row>
    <row r="452" spans="1:9" ht="15.75" thickBot="1" x14ac:dyDescent="0.3">
      <c r="A452" s="865"/>
      <c r="B452" s="747"/>
      <c r="C452" s="747"/>
      <c r="D452" s="747"/>
      <c r="E452" s="747"/>
      <c r="F452" s="747"/>
      <c r="G452" s="747"/>
      <c r="H452" s="649" t="s">
        <v>71</v>
      </c>
      <c r="I452" s="876">
        <f>ROUND(I451+I443+I436,2)</f>
        <v>428.29</v>
      </c>
    </row>
    <row r="453" spans="1:9" x14ac:dyDescent="0.25">
      <c r="A453" s="849"/>
      <c r="B453" s="839" t="s">
        <v>72</v>
      </c>
      <c r="C453" s="842"/>
      <c r="D453" s="842"/>
      <c r="E453" s="842"/>
      <c r="F453" s="842"/>
      <c r="G453" s="842"/>
      <c r="H453" s="842"/>
      <c r="I453" s="867"/>
    </row>
    <row r="454" spans="1:9" x14ac:dyDescent="0.25">
      <c r="A454" s="868"/>
      <c r="B454" s="870"/>
      <c r="C454" s="870"/>
      <c r="D454" s="870"/>
      <c r="E454" s="870"/>
      <c r="F454" s="870"/>
      <c r="G454" s="870"/>
      <c r="H454" s="870"/>
      <c r="I454" s="871"/>
    </row>
    <row r="455" spans="1:9" ht="18" x14ac:dyDescent="0.25">
      <c r="A455" s="822" t="s">
        <v>223</v>
      </c>
      <c r="B455" s="823"/>
      <c r="C455" s="823"/>
      <c r="D455" s="824"/>
      <c r="E455" s="823"/>
      <c r="F455" s="825"/>
      <c r="G455" s="824"/>
      <c r="H455" s="823"/>
      <c r="I455" s="826"/>
    </row>
    <row r="456" spans="1:9" ht="15.75" x14ac:dyDescent="0.25">
      <c r="A456" s="827" t="s">
        <v>0</v>
      </c>
      <c r="B456" s="828"/>
      <c r="C456" s="828"/>
      <c r="D456" s="829" t="str">
        <f>$D$3</f>
        <v>Julho/2022</v>
      </c>
      <c r="E456" s="828"/>
      <c r="F456" s="828"/>
      <c r="G456" s="830" t="s">
        <v>1</v>
      </c>
      <c r="H456" s="830" t="s">
        <v>18</v>
      </c>
      <c r="I456" s="831" t="s">
        <v>50</v>
      </c>
    </row>
    <row r="457" spans="1:9" ht="31.5" x14ac:dyDescent="0.25">
      <c r="A457" s="880">
        <v>407818</v>
      </c>
      <c r="B457" s="817" t="s">
        <v>1044</v>
      </c>
      <c r="C457" s="745" t="str">
        <f>I456</f>
        <v>kg</v>
      </c>
      <c r="D457" s="749">
        <f>I485</f>
        <v>12.1</v>
      </c>
      <c r="E457" s="746"/>
      <c r="F457" s="746"/>
      <c r="G457" s="746"/>
      <c r="H457" s="733"/>
      <c r="I457" s="833" t="s">
        <v>5</v>
      </c>
    </row>
    <row r="458" spans="1:9" ht="15.75" x14ac:dyDescent="0.25">
      <c r="A458" s="834"/>
      <c r="B458" s="828"/>
      <c r="C458" s="828"/>
      <c r="D458" s="1100" t="s">
        <v>6</v>
      </c>
      <c r="E458" s="1101"/>
      <c r="F458" s="1100" t="s">
        <v>7</v>
      </c>
      <c r="G458" s="1101"/>
      <c r="H458" s="828"/>
      <c r="I458" s="835" t="s">
        <v>8</v>
      </c>
    </row>
    <row r="459" spans="1:9" ht="15.75" x14ac:dyDescent="0.25">
      <c r="A459" s="836" t="s">
        <v>9</v>
      </c>
      <c r="B459" s="746"/>
      <c r="C459" s="734" t="s">
        <v>10</v>
      </c>
      <c r="D459" s="734" t="s">
        <v>11</v>
      </c>
      <c r="E459" s="734" t="s">
        <v>12</v>
      </c>
      <c r="F459" s="734" t="s">
        <v>13</v>
      </c>
      <c r="G459" s="734" t="s">
        <v>14</v>
      </c>
      <c r="H459" s="746"/>
      <c r="I459" s="837" t="s">
        <v>15</v>
      </c>
    </row>
    <row r="460" spans="1:9" ht="15" x14ac:dyDescent="0.25">
      <c r="A460" s="855"/>
      <c r="B460" s="740"/>
      <c r="C460" s="740"/>
      <c r="D460" s="740"/>
      <c r="E460" s="740"/>
      <c r="F460" s="740"/>
      <c r="G460" s="740"/>
      <c r="H460" s="647" t="s">
        <v>26</v>
      </c>
      <c r="I460" s="848"/>
    </row>
    <row r="461" spans="1:9" ht="15" x14ac:dyDescent="0.25">
      <c r="A461" s="847" t="s">
        <v>27</v>
      </c>
      <c r="B461" s="740"/>
      <c r="C461" s="735" t="s">
        <v>10</v>
      </c>
      <c r="D461" s="735" t="s">
        <v>28</v>
      </c>
      <c r="E461" s="740"/>
      <c r="F461" s="735" t="s">
        <v>29</v>
      </c>
      <c r="G461" s="740"/>
      <c r="H461" s="740"/>
      <c r="I461" s="848" t="s">
        <v>30</v>
      </c>
    </row>
    <row r="462" spans="1:9" x14ac:dyDescent="0.25">
      <c r="A462" s="838" t="s">
        <v>87</v>
      </c>
      <c r="B462" s="839" t="s">
        <v>88</v>
      </c>
      <c r="C462" s="840">
        <v>0.08</v>
      </c>
      <c r="D462" s="840" t="s">
        <v>33</v>
      </c>
      <c r="E462" s="842"/>
      <c r="F462" s="841">
        <f>VLOOKUP(A462,'Mão de obra'!$A$3:$E$34,5,0)</f>
        <v>18.384599999999999</v>
      </c>
      <c r="G462" s="842"/>
      <c r="H462" s="842"/>
      <c r="I462" s="843">
        <f t="shared" ref="I462:I463" si="47">ROUND(C462*F462,4)</f>
        <v>1.4708000000000001</v>
      </c>
    </row>
    <row r="463" spans="1:9" x14ac:dyDescent="0.25">
      <c r="A463" s="838" t="s">
        <v>90</v>
      </c>
      <c r="B463" s="839" t="s">
        <v>91</v>
      </c>
      <c r="C463" s="840">
        <v>0.08</v>
      </c>
      <c r="D463" s="840" t="s">
        <v>33</v>
      </c>
      <c r="E463" s="842"/>
      <c r="F463" s="841">
        <f>VLOOKUP(A463,'Mão de obra'!$A$3:$E$34,5,0)</f>
        <v>27.195399999999999</v>
      </c>
      <c r="G463" s="842"/>
      <c r="H463" s="842"/>
      <c r="I463" s="843">
        <f t="shared" si="47"/>
        <v>2.1756000000000002</v>
      </c>
    </row>
    <row r="464" spans="1:9" ht="15" x14ac:dyDescent="0.25">
      <c r="A464" s="849"/>
      <c r="B464" s="842"/>
      <c r="C464" s="842"/>
      <c r="D464" s="842"/>
      <c r="E464" s="842"/>
      <c r="F464" s="842"/>
      <c r="G464" s="842"/>
      <c r="H464" s="850" t="s">
        <v>36</v>
      </c>
      <c r="I464" s="851">
        <f>SUM(I462:I463)</f>
        <v>3.6464000000000003</v>
      </c>
    </row>
    <row r="465" spans="1:9" ht="15" x14ac:dyDescent="0.25">
      <c r="A465" s="845"/>
      <c r="B465" s="739"/>
      <c r="C465" s="739"/>
      <c r="D465" s="739"/>
      <c r="E465" s="739"/>
      <c r="F465" s="739"/>
      <c r="G465" s="739"/>
      <c r="H465" s="646" t="s">
        <v>37</v>
      </c>
      <c r="I465" s="846">
        <f>I464</f>
        <v>3.6464000000000003</v>
      </c>
    </row>
    <row r="466" spans="1:9" ht="15" x14ac:dyDescent="0.25">
      <c r="A466" s="849"/>
      <c r="B466" s="842"/>
      <c r="C466" s="842"/>
      <c r="D466" s="842"/>
      <c r="E466" s="842"/>
      <c r="F466" s="842"/>
      <c r="G466" s="842"/>
      <c r="H466" s="850" t="s">
        <v>38</v>
      </c>
      <c r="I466" s="853">
        <f>ROUND(I465/H456,4)</f>
        <v>3.6463999999999999</v>
      </c>
    </row>
    <row r="467" spans="1:9" ht="15" x14ac:dyDescent="0.25">
      <c r="A467" s="849"/>
      <c r="B467" s="842"/>
      <c r="C467" s="842"/>
      <c r="D467" s="842"/>
      <c r="E467" s="842"/>
      <c r="F467" s="842"/>
      <c r="G467" s="842"/>
      <c r="H467" s="850" t="s">
        <v>39</v>
      </c>
      <c r="I467" s="853">
        <v>0</v>
      </c>
    </row>
    <row r="468" spans="1:9" ht="15" x14ac:dyDescent="0.25">
      <c r="A468" s="845"/>
      <c r="B468" s="739"/>
      <c r="C468" s="739"/>
      <c r="D468" s="739"/>
      <c r="E468" s="739"/>
      <c r="F468" s="739"/>
      <c r="G468" s="739"/>
      <c r="H468" s="646" t="s">
        <v>40</v>
      </c>
      <c r="I468" s="874">
        <v>0</v>
      </c>
    </row>
    <row r="469" spans="1:9" ht="15" x14ac:dyDescent="0.25">
      <c r="A469" s="847" t="s">
        <v>41</v>
      </c>
      <c r="B469" s="740"/>
      <c r="C469" s="735" t="s">
        <v>10</v>
      </c>
      <c r="D469" s="735" t="s">
        <v>28</v>
      </c>
      <c r="E469" s="740"/>
      <c r="F469" s="735" t="s">
        <v>42</v>
      </c>
      <c r="G469" s="740"/>
      <c r="H469" s="740"/>
      <c r="I469" s="848" t="s">
        <v>43</v>
      </c>
    </row>
    <row r="470" spans="1:9" x14ac:dyDescent="0.25">
      <c r="A470" s="838" t="s">
        <v>914</v>
      </c>
      <c r="B470" s="839" t="s">
        <v>915</v>
      </c>
      <c r="C470" s="840" t="s">
        <v>94</v>
      </c>
      <c r="D470" s="840" t="s">
        <v>50</v>
      </c>
      <c r="E470" s="842"/>
      <c r="F470" s="841">
        <f>VLOOKUP(A470,Material!$A$8:$D$108,4,0)</f>
        <v>7.5324999999999998</v>
      </c>
      <c r="G470" s="842"/>
      <c r="H470" s="842"/>
      <c r="I470" s="843">
        <f t="shared" ref="I470:I471" si="48">ROUND(C470*F470,4)</f>
        <v>8.2858000000000001</v>
      </c>
    </row>
    <row r="471" spans="1:9" x14ac:dyDescent="0.25">
      <c r="A471" s="838" t="s">
        <v>95</v>
      </c>
      <c r="B471" s="839" t="s">
        <v>96</v>
      </c>
      <c r="C471" s="840" t="s">
        <v>97</v>
      </c>
      <c r="D471" s="840" t="s">
        <v>50</v>
      </c>
      <c r="E471" s="842"/>
      <c r="F471" s="841">
        <f>VLOOKUP(A471,Material!$A$8:$D$108,4,0)</f>
        <v>8.9766999999999992</v>
      </c>
      <c r="G471" s="842"/>
      <c r="H471" s="842"/>
      <c r="I471" s="843">
        <f t="shared" si="48"/>
        <v>0.13469999999999999</v>
      </c>
    </row>
    <row r="472" spans="1:9" ht="15" x14ac:dyDescent="0.25">
      <c r="A472" s="845"/>
      <c r="B472" s="739"/>
      <c r="C472" s="739"/>
      <c r="D472" s="739"/>
      <c r="E472" s="739"/>
      <c r="F472" s="739"/>
      <c r="G472" s="739"/>
      <c r="H472" s="646" t="s">
        <v>51</v>
      </c>
      <c r="I472" s="846">
        <f>SUM(I470:I471)</f>
        <v>8.4205000000000005</v>
      </c>
    </row>
    <row r="473" spans="1:9" ht="15" x14ac:dyDescent="0.25">
      <c r="A473" s="847" t="s">
        <v>52</v>
      </c>
      <c r="B473" s="740"/>
      <c r="C473" s="735" t="s">
        <v>10</v>
      </c>
      <c r="D473" s="735" t="s">
        <v>28</v>
      </c>
      <c r="E473" s="740"/>
      <c r="F473" s="735" t="s">
        <v>43</v>
      </c>
      <c r="G473" s="740"/>
      <c r="H473" s="740"/>
      <c r="I473" s="856" t="s">
        <v>43</v>
      </c>
    </row>
    <row r="474" spans="1:9" ht="15.75" x14ac:dyDescent="0.25">
      <c r="A474" s="834"/>
      <c r="B474" s="828"/>
      <c r="C474" s="828"/>
      <c r="D474" s="828"/>
      <c r="E474" s="828"/>
      <c r="F474" s="828"/>
      <c r="G474" s="828"/>
      <c r="H474" s="830" t="s">
        <v>53</v>
      </c>
      <c r="I474" s="857"/>
    </row>
    <row r="475" spans="1:9" ht="15.75" x14ac:dyDescent="0.25">
      <c r="A475" s="858"/>
      <c r="B475" s="746"/>
      <c r="C475" s="746"/>
      <c r="D475" s="746"/>
      <c r="E475" s="746"/>
      <c r="F475" s="746"/>
      <c r="G475" s="746"/>
      <c r="H475" s="648" t="s">
        <v>54</v>
      </c>
      <c r="I475" s="875">
        <f>ROUND(I474+I472+I466+I467+I468,4)</f>
        <v>12.0669</v>
      </c>
    </row>
    <row r="476" spans="1:9" ht="15.75" x14ac:dyDescent="0.25">
      <c r="A476" s="860" t="s">
        <v>55</v>
      </c>
      <c r="B476" s="816"/>
      <c r="C476" s="815" t="s">
        <v>56</v>
      </c>
      <c r="D476" s="815" t="s">
        <v>10</v>
      </c>
      <c r="E476" s="815" t="s">
        <v>28</v>
      </c>
      <c r="F476" s="815" t="s">
        <v>43</v>
      </c>
      <c r="G476" s="816"/>
      <c r="H476" s="816"/>
      <c r="I476" s="861" t="s">
        <v>43</v>
      </c>
    </row>
    <row r="477" spans="1:9" x14ac:dyDescent="0.25">
      <c r="A477" s="838" t="s">
        <v>92</v>
      </c>
      <c r="B477" s="839" t="s">
        <v>98</v>
      </c>
      <c r="C477" s="840" t="s">
        <v>62</v>
      </c>
      <c r="D477" s="840" t="s">
        <v>99</v>
      </c>
      <c r="E477" s="840" t="s">
        <v>59</v>
      </c>
      <c r="F477" s="841">
        <f>$I$1609</f>
        <v>33.44</v>
      </c>
      <c r="G477" s="842"/>
      <c r="H477" s="842"/>
      <c r="I477" s="843">
        <f t="shared" ref="I477:I478" si="49">ROUND(F477*D477,4)</f>
        <v>3.6799999999999999E-2</v>
      </c>
    </row>
    <row r="478" spans="1:9" x14ac:dyDescent="0.25">
      <c r="A478" s="838" t="s">
        <v>95</v>
      </c>
      <c r="B478" s="839" t="s">
        <v>100</v>
      </c>
      <c r="C478" s="840" t="s">
        <v>62</v>
      </c>
      <c r="D478" s="840" t="s">
        <v>101</v>
      </c>
      <c r="E478" s="840" t="s">
        <v>59</v>
      </c>
      <c r="F478" s="841">
        <f>$I$1609</f>
        <v>33.44</v>
      </c>
      <c r="G478" s="842"/>
      <c r="H478" s="842"/>
      <c r="I478" s="843">
        <f t="shared" si="49"/>
        <v>6.9999999999999999E-4</v>
      </c>
    </row>
    <row r="479" spans="1:9" ht="15" x14ac:dyDescent="0.25">
      <c r="A479" s="845"/>
      <c r="B479" s="739"/>
      <c r="C479" s="739"/>
      <c r="D479" s="739"/>
      <c r="E479" s="739"/>
      <c r="F479" s="739"/>
      <c r="G479" s="739"/>
      <c r="H479" s="646" t="s">
        <v>63</v>
      </c>
      <c r="I479" s="846">
        <f>SUM(I477:I478)</f>
        <v>3.7499999999999999E-2</v>
      </c>
    </row>
    <row r="480" spans="1:9" ht="15" x14ac:dyDescent="0.25">
      <c r="A480" s="862" t="s">
        <v>64</v>
      </c>
      <c r="B480" s="842"/>
      <c r="C480" s="863" t="s">
        <v>10</v>
      </c>
      <c r="D480" s="863" t="s">
        <v>28</v>
      </c>
      <c r="E480" s="740"/>
      <c r="F480" s="735" t="s">
        <v>65</v>
      </c>
      <c r="G480" s="740"/>
      <c r="H480" s="842"/>
      <c r="I480" s="853" t="s">
        <v>43</v>
      </c>
    </row>
    <row r="481" spans="1:9" ht="15" x14ac:dyDescent="0.25">
      <c r="A481" s="845"/>
      <c r="B481" s="739"/>
      <c r="C481" s="739"/>
      <c r="D481" s="739"/>
      <c r="E481" s="736" t="s">
        <v>66</v>
      </c>
      <c r="F481" s="736" t="s">
        <v>67</v>
      </c>
      <c r="G481" s="736" t="s">
        <v>68</v>
      </c>
      <c r="H481" s="739"/>
      <c r="I481" s="864"/>
    </row>
    <row r="482" spans="1:9" x14ac:dyDescent="0.25">
      <c r="A482" s="838" t="s">
        <v>92</v>
      </c>
      <c r="B482" s="839" t="s">
        <v>98</v>
      </c>
      <c r="C482" s="840" t="s">
        <v>99</v>
      </c>
      <c r="D482" s="840" t="s">
        <v>69</v>
      </c>
      <c r="E482" s="844">
        <f>$I$1426</f>
        <v>1.22</v>
      </c>
      <c r="F482" s="844">
        <f>$I$1452</f>
        <v>0.97</v>
      </c>
      <c r="G482" s="844">
        <f>$I$1478</f>
        <v>0.79</v>
      </c>
      <c r="H482" s="842"/>
      <c r="I482" s="888">
        <f>ROUND(C482*((VLOOKUP(A482,Material!$A$8:$H$108,6,0)*Composições!E482)+(VLOOKUP(A482,Material!$A$8:$H$108,7,0)*Composições!F482)+(VLOOKUP(A482,Material!$A$8:$H$108,8,0)*Composições!G482)),4)</f>
        <v>0</v>
      </c>
    </row>
    <row r="483" spans="1:9" x14ac:dyDescent="0.25">
      <c r="A483" s="838" t="s">
        <v>95</v>
      </c>
      <c r="B483" s="839" t="s">
        <v>100</v>
      </c>
      <c r="C483" s="840" t="s">
        <v>101</v>
      </c>
      <c r="D483" s="840" t="s">
        <v>69</v>
      </c>
      <c r="E483" s="844">
        <f>$I$1426</f>
        <v>1.22</v>
      </c>
      <c r="F483" s="844">
        <f>$I$1452</f>
        <v>0.97</v>
      </c>
      <c r="G483" s="844">
        <f>$I$1478</f>
        <v>0.79</v>
      </c>
      <c r="H483" s="842"/>
      <c r="I483" s="888">
        <f>ROUND(C483*((VLOOKUP(A483,Material!$A$8:$H$108,6,0)*Composições!E483)+(VLOOKUP(A483,Material!$A$8:$H$108,7,0)*Composições!F483)+(VLOOKUP(A483,Material!$A$8:$H$108,8,0)*Composições!G483)),4)</f>
        <v>0</v>
      </c>
    </row>
    <row r="484" spans="1:9" ht="15" x14ac:dyDescent="0.25">
      <c r="A484" s="849"/>
      <c r="B484" s="842"/>
      <c r="C484" s="842"/>
      <c r="D484" s="842"/>
      <c r="E484" s="842"/>
      <c r="F484" s="842"/>
      <c r="G484" s="842"/>
      <c r="H484" s="850" t="s">
        <v>70</v>
      </c>
      <c r="I484" s="853">
        <f>SUM(I482:I483)</f>
        <v>0</v>
      </c>
    </row>
    <row r="485" spans="1:9" ht="15.75" thickBot="1" x14ac:dyDescent="0.3">
      <c r="A485" s="865"/>
      <c r="B485" s="747"/>
      <c r="C485" s="747"/>
      <c r="D485" s="747"/>
      <c r="E485" s="747"/>
      <c r="F485" s="747"/>
      <c r="G485" s="747"/>
      <c r="H485" s="649" t="s">
        <v>71</v>
      </c>
      <c r="I485" s="876">
        <f>ROUND(I484+I479+I475,2)</f>
        <v>12.1</v>
      </c>
    </row>
    <row r="486" spans="1:9" x14ac:dyDescent="0.25">
      <c r="A486" s="849"/>
      <c r="B486" s="839" t="s">
        <v>72</v>
      </c>
      <c r="C486" s="842"/>
      <c r="D486" s="842"/>
      <c r="E486" s="842"/>
      <c r="F486" s="842"/>
      <c r="G486" s="842"/>
      <c r="H486" s="842"/>
      <c r="I486" s="867"/>
    </row>
    <row r="487" spans="1:9" x14ac:dyDescent="0.25">
      <c r="A487" s="868"/>
      <c r="B487" s="870"/>
      <c r="C487" s="870"/>
      <c r="D487" s="870"/>
      <c r="E487" s="870"/>
      <c r="F487" s="870"/>
      <c r="G487" s="870"/>
      <c r="H487" s="870"/>
      <c r="I487" s="871"/>
    </row>
    <row r="488" spans="1:9" ht="18" x14ac:dyDescent="0.25">
      <c r="A488" s="822" t="s">
        <v>223</v>
      </c>
      <c r="B488" s="823"/>
      <c r="C488" s="823"/>
      <c r="D488" s="824"/>
      <c r="E488" s="823"/>
      <c r="F488" s="825"/>
      <c r="G488" s="824"/>
      <c r="H488" s="823"/>
      <c r="I488" s="826"/>
    </row>
    <row r="489" spans="1:9" ht="15.75" x14ac:dyDescent="0.25">
      <c r="A489" s="827" t="s">
        <v>0</v>
      </c>
      <c r="B489" s="828"/>
      <c r="C489" s="828"/>
      <c r="D489" s="829" t="str">
        <f>$D$3</f>
        <v>Julho/2022</v>
      </c>
      <c r="E489" s="828"/>
      <c r="F489" s="828"/>
      <c r="G489" s="830" t="s">
        <v>1</v>
      </c>
      <c r="H489" s="830" t="s">
        <v>18</v>
      </c>
      <c r="I489" s="831" t="s">
        <v>50</v>
      </c>
    </row>
    <row r="490" spans="1:9" ht="31.5" x14ac:dyDescent="0.25">
      <c r="A490" s="880">
        <v>407820</v>
      </c>
      <c r="B490" s="817" t="s">
        <v>1053</v>
      </c>
      <c r="C490" s="745" t="str">
        <f>I489</f>
        <v>kg</v>
      </c>
      <c r="D490" s="749">
        <f>I518</f>
        <v>12.17</v>
      </c>
      <c r="E490" s="746"/>
      <c r="F490" s="746"/>
      <c r="G490" s="746"/>
      <c r="H490" s="733"/>
      <c r="I490" s="833" t="s">
        <v>5</v>
      </c>
    </row>
    <row r="491" spans="1:9" ht="15.75" x14ac:dyDescent="0.25">
      <c r="A491" s="834"/>
      <c r="B491" s="828"/>
      <c r="C491" s="828"/>
      <c r="D491" s="1100" t="s">
        <v>6</v>
      </c>
      <c r="E491" s="1101"/>
      <c r="F491" s="1100" t="s">
        <v>7</v>
      </c>
      <c r="G491" s="1101"/>
      <c r="H491" s="828"/>
      <c r="I491" s="835" t="s">
        <v>8</v>
      </c>
    </row>
    <row r="492" spans="1:9" ht="15.75" x14ac:dyDescent="0.25">
      <c r="A492" s="836" t="s">
        <v>9</v>
      </c>
      <c r="B492" s="746"/>
      <c r="C492" s="734" t="s">
        <v>10</v>
      </c>
      <c r="D492" s="734" t="s">
        <v>11</v>
      </c>
      <c r="E492" s="734" t="s">
        <v>12</v>
      </c>
      <c r="F492" s="734" t="s">
        <v>13</v>
      </c>
      <c r="G492" s="734" t="s">
        <v>14</v>
      </c>
      <c r="H492" s="746"/>
      <c r="I492" s="837" t="s">
        <v>15</v>
      </c>
    </row>
    <row r="493" spans="1:9" ht="15" x14ac:dyDescent="0.25">
      <c r="A493" s="855"/>
      <c r="B493" s="740"/>
      <c r="C493" s="740"/>
      <c r="D493" s="740"/>
      <c r="E493" s="740"/>
      <c r="F493" s="740"/>
      <c r="G493" s="740"/>
      <c r="H493" s="647" t="s">
        <v>26</v>
      </c>
      <c r="I493" s="848"/>
    </row>
    <row r="494" spans="1:9" ht="15" x14ac:dyDescent="0.25">
      <c r="A494" s="847" t="s">
        <v>27</v>
      </c>
      <c r="B494" s="740"/>
      <c r="C494" s="735" t="s">
        <v>10</v>
      </c>
      <c r="D494" s="735" t="s">
        <v>28</v>
      </c>
      <c r="E494" s="740"/>
      <c r="F494" s="735" t="s">
        <v>29</v>
      </c>
      <c r="G494" s="740"/>
      <c r="H494" s="740"/>
      <c r="I494" s="848" t="s">
        <v>30</v>
      </c>
    </row>
    <row r="495" spans="1:9" x14ac:dyDescent="0.25">
      <c r="A495" s="838" t="s">
        <v>87</v>
      </c>
      <c r="B495" s="839" t="s">
        <v>88</v>
      </c>
      <c r="C495" s="840">
        <v>0.08</v>
      </c>
      <c r="D495" s="840" t="s">
        <v>33</v>
      </c>
      <c r="E495" s="842"/>
      <c r="F495" s="841">
        <f>VLOOKUP(A495,'Mão de obra'!$A$3:$E$34,5,0)</f>
        <v>18.384599999999999</v>
      </c>
      <c r="G495" s="842"/>
      <c r="H495" s="842"/>
      <c r="I495" s="843">
        <f t="shared" ref="I495:I496" si="50">ROUND(C495*F495,4)</f>
        <v>1.4708000000000001</v>
      </c>
    </row>
    <row r="496" spans="1:9" x14ac:dyDescent="0.25">
      <c r="A496" s="838" t="s">
        <v>90</v>
      </c>
      <c r="B496" s="839" t="s">
        <v>91</v>
      </c>
      <c r="C496" s="840">
        <v>0.08</v>
      </c>
      <c r="D496" s="840" t="s">
        <v>33</v>
      </c>
      <c r="E496" s="842"/>
      <c r="F496" s="841">
        <f>VLOOKUP(A496,'Mão de obra'!$A$3:$E$34,5,0)</f>
        <v>27.195399999999999</v>
      </c>
      <c r="G496" s="842"/>
      <c r="H496" s="842"/>
      <c r="I496" s="843">
        <f t="shared" si="50"/>
        <v>2.1756000000000002</v>
      </c>
    </row>
    <row r="497" spans="1:9" ht="15" x14ac:dyDescent="0.25">
      <c r="A497" s="849"/>
      <c r="B497" s="842"/>
      <c r="C497" s="842"/>
      <c r="D497" s="842"/>
      <c r="E497" s="842"/>
      <c r="F497" s="842"/>
      <c r="G497" s="842"/>
      <c r="H497" s="850" t="s">
        <v>36</v>
      </c>
      <c r="I497" s="851">
        <f>SUM(I495:I496)</f>
        <v>3.6464000000000003</v>
      </c>
    </row>
    <row r="498" spans="1:9" ht="15" x14ac:dyDescent="0.25">
      <c r="A498" s="845"/>
      <c r="B498" s="739"/>
      <c r="C498" s="739"/>
      <c r="D498" s="739"/>
      <c r="E498" s="739"/>
      <c r="F498" s="739"/>
      <c r="G498" s="739"/>
      <c r="H498" s="646" t="s">
        <v>37</v>
      </c>
      <c r="I498" s="846">
        <f>I497</f>
        <v>3.6464000000000003</v>
      </c>
    </row>
    <row r="499" spans="1:9" ht="15" x14ac:dyDescent="0.25">
      <c r="A499" s="849"/>
      <c r="B499" s="842"/>
      <c r="C499" s="842"/>
      <c r="D499" s="842"/>
      <c r="E499" s="842"/>
      <c r="F499" s="842"/>
      <c r="G499" s="842"/>
      <c r="H499" s="850" t="s">
        <v>38</v>
      </c>
      <c r="I499" s="853">
        <f>ROUND(I498/H489,4)</f>
        <v>3.6463999999999999</v>
      </c>
    </row>
    <row r="500" spans="1:9" ht="15" x14ac:dyDescent="0.25">
      <c r="A500" s="849"/>
      <c r="B500" s="842"/>
      <c r="C500" s="842"/>
      <c r="D500" s="842"/>
      <c r="E500" s="842"/>
      <c r="F500" s="842"/>
      <c r="G500" s="842"/>
      <c r="H500" s="850" t="s">
        <v>39</v>
      </c>
      <c r="I500" s="853">
        <v>0</v>
      </c>
    </row>
    <row r="501" spans="1:9" ht="15" x14ac:dyDescent="0.25">
      <c r="A501" s="845"/>
      <c r="B501" s="739"/>
      <c r="C501" s="739"/>
      <c r="D501" s="739"/>
      <c r="E501" s="739"/>
      <c r="F501" s="739"/>
      <c r="G501" s="739"/>
      <c r="H501" s="646" t="s">
        <v>40</v>
      </c>
      <c r="I501" s="874">
        <v>0</v>
      </c>
    </row>
    <row r="502" spans="1:9" ht="15" x14ac:dyDescent="0.25">
      <c r="A502" s="847" t="s">
        <v>41</v>
      </c>
      <c r="B502" s="740"/>
      <c r="C502" s="735" t="s">
        <v>10</v>
      </c>
      <c r="D502" s="735" t="s">
        <v>28</v>
      </c>
      <c r="E502" s="740"/>
      <c r="F502" s="735" t="s">
        <v>42</v>
      </c>
      <c r="G502" s="740"/>
      <c r="H502" s="740"/>
      <c r="I502" s="848" t="s">
        <v>43</v>
      </c>
    </row>
    <row r="503" spans="1:9" x14ac:dyDescent="0.25">
      <c r="A503" s="838" t="s">
        <v>144</v>
      </c>
      <c r="B503" s="839" t="s">
        <v>145</v>
      </c>
      <c r="C503" s="840" t="s">
        <v>94</v>
      </c>
      <c r="D503" s="840" t="s">
        <v>50</v>
      </c>
      <c r="E503" s="842"/>
      <c r="F503" s="841">
        <f>VLOOKUP(A503,Material!$A$8:$D$108,4,0)</f>
        <v>7.5965999999999996</v>
      </c>
      <c r="G503" s="842"/>
      <c r="H503" s="842"/>
      <c r="I503" s="843">
        <f t="shared" ref="I503:I504" si="51">ROUND(C503*F503,4)</f>
        <v>8.3562999999999992</v>
      </c>
    </row>
    <row r="504" spans="1:9" x14ac:dyDescent="0.25">
      <c r="A504" s="838" t="s">
        <v>95</v>
      </c>
      <c r="B504" s="839" t="s">
        <v>96</v>
      </c>
      <c r="C504" s="840" t="s">
        <v>97</v>
      </c>
      <c r="D504" s="840" t="s">
        <v>50</v>
      </c>
      <c r="E504" s="842"/>
      <c r="F504" s="841">
        <f>VLOOKUP(A504,Material!$A$8:$D$108,4,0)</f>
        <v>8.9766999999999992</v>
      </c>
      <c r="G504" s="842"/>
      <c r="H504" s="842"/>
      <c r="I504" s="843">
        <f t="shared" si="51"/>
        <v>0.13469999999999999</v>
      </c>
    </row>
    <row r="505" spans="1:9" ht="15" x14ac:dyDescent="0.25">
      <c r="A505" s="845"/>
      <c r="B505" s="739"/>
      <c r="C505" s="739"/>
      <c r="D505" s="739"/>
      <c r="E505" s="739"/>
      <c r="F505" s="739"/>
      <c r="G505" s="739"/>
      <c r="H505" s="646" t="s">
        <v>51</v>
      </c>
      <c r="I505" s="846">
        <f>SUM(I503:I504)</f>
        <v>8.4909999999999997</v>
      </c>
    </row>
    <row r="506" spans="1:9" ht="15" x14ac:dyDescent="0.25">
      <c r="A506" s="847" t="s">
        <v>52</v>
      </c>
      <c r="B506" s="740"/>
      <c r="C506" s="735" t="s">
        <v>10</v>
      </c>
      <c r="D506" s="735" t="s">
        <v>28</v>
      </c>
      <c r="E506" s="740"/>
      <c r="F506" s="735" t="s">
        <v>43</v>
      </c>
      <c r="G506" s="740"/>
      <c r="H506" s="740"/>
      <c r="I506" s="856" t="s">
        <v>43</v>
      </c>
    </row>
    <row r="507" spans="1:9" ht="15.75" x14ac:dyDescent="0.25">
      <c r="A507" s="834"/>
      <c r="B507" s="828"/>
      <c r="C507" s="828"/>
      <c r="D507" s="828"/>
      <c r="E507" s="828"/>
      <c r="F507" s="828"/>
      <c r="G507" s="828"/>
      <c r="H507" s="830" t="s">
        <v>53</v>
      </c>
      <c r="I507" s="857"/>
    </row>
    <row r="508" spans="1:9" ht="15.75" x14ac:dyDescent="0.25">
      <c r="A508" s="858"/>
      <c r="B508" s="746"/>
      <c r="C508" s="746"/>
      <c r="D508" s="746"/>
      <c r="E508" s="746"/>
      <c r="F508" s="746"/>
      <c r="G508" s="746"/>
      <c r="H508" s="648" t="s">
        <v>54</v>
      </c>
      <c r="I508" s="875">
        <f>ROUND(I507+I505+I499+I500+I501,4)</f>
        <v>12.1374</v>
      </c>
    </row>
    <row r="509" spans="1:9" ht="15.75" x14ac:dyDescent="0.25">
      <c r="A509" s="860" t="s">
        <v>55</v>
      </c>
      <c r="B509" s="816"/>
      <c r="C509" s="815" t="s">
        <v>56</v>
      </c>
      <c r="D509" s="815" t="s">
        <v>10</v>
      </c>
      <c r="E509" s="815" t="s">
        <v>28</v>
      </c>
      <c r="F509" s="815" t="s">
        <v>43</v>
      </c>
      <c r="G509" s="816"/>
      <c r="H509" s="816"/>
      <c r="I509" s="861" t="s">
        <v>43</v>
      </c>
    </row>
    <row r="510" spans="1:9" x14ac:dyDescent="0.25">
      <c r="A510" s="838" t="s">
        <v>92</v>
      </c>
      <c r="B510" s="839" t="s">
        <v>98</v>
      </c>
      <c r="C510" s="840" t="s">
        <v>62</v>
      </c>
      <c r="D510" s="840" t="s">
        <v>99</v>
      </c>
      <c r="E510" s="840" t="s">
        <v>59</v>
      </c>
      <c r="F510" s="841">
        <f>$I$1609</f>
        <v>33.44</v>
      </c>
      <c r="G510" s="842"/>
      <c r="H510" s="842"/>
      <c r="I510" s="843">
        <f t="shared" ref="I510:I511" si="52">ROUND(F510*D510,4)</f>
        <v>3.6799999999999999E-2</v>
      </c>
    </row>
    <row r="511" spans="1:9" x14ac:dyDescent="0.25">
      <c r="A511" s="838" t="s">
        <v>95</v>
      </c>
      <c r="B511" s="839" t="s">
        <v>100</v>
      </c>
      <c r="C511" s="840" t="s">
        <v>62</v>
      </c>
      <c r="D511" s="840" t="s">
        <v>101</v>
      </c>
      <c r="E511" s="840" t="s">
        <v>59</v>
      </c>
      <c r="F511" s="841">
        <f>$I$1609</f>
        <v>33.44</v>
      </c>
      <c r="G511" s="842"/>
      <c r="H511" s="842"/>
      <c r="I511" s="843">
        <f t="shared" si="52"/>
        <v>6.9999999999999999E-4</v>
      </c>
    </row>
    <row r="512" spans="1:9" ht="15" x14ac:dyDescent="0.25">
      <c r="A512" s="845"/>
      <c r="B512" s="739"/>
      <c r="C512" s="739"/>
      <c r="D512" s="739"/>
      <c r="E512" s="739"/>
      <c r="F512" s="739"/>
      <c r="G512" s="739"/>
      <c r="H512" s="646" t="s">
        <v>63</v>
      </c>
      <c r="I512" s="846">
        <f>SUM(I510:I511)</f>
        <v>3.7499999999999999E-2</v>
      </c>
    </row>
    <row r="513" spans="1:9" ht="15" x14ac:dyDescent="0.25">
      <c r="A513" s="862" t="s">
        <v>64</v>
      </c>
      <c r="B513" s="842"/>
      <c r="C513" s="863" t="s">
        <v>10</v>
      </c>
      <c r="D513" s="863" t="s">
        <v>28</v>
      </c>
      <c r="E513" s="740"/>
      <c r="F513" s="735" t="s">
        <v>65</v>
      </c>
      <c r="G513" s="740"/>
      <c r="H513" s="842"/>
      <c r="I513" s="853" t="s">
        <v>43</v>
      </c>
    </row>
    <row r="514" spans="1:9" ht="15" x14ac:dyDescent="0.25">
      <c r="A514" s="845"/>
      <c r="B514" s="739"/>
      <c r="C514" s="739"/>
      <c r="D514" s="739"/>
      <c r="E514" s="736" t="s">
        <v>66</v>
      </c>
      <c r="F514" s="736" t="s">
        <v>67</v>
      </c>
      <c r="G514" s="736" t="s">
        <v>68</v>
      </c>
      <c r="H514" s="739"/>
      <c r="I514" s="864"/>
    </row>
    <row r="515" spans="1:9" x14ac:dyDescent="0.25">
      <c r="A515" s="838" t="s">
        <v>92</v>
      </c>
      <c r="B515" s="839" t="s">
        <v>98</v>
      </c>
      <c r="C515" s="840" t="s">
        <v>99</v>
      </c>
      <c r="D515" s="840" t="s">
        <v>69</v>
      </c>
      <c r="E515" s="844">
        <f>$I$1426</f>
        <v>1.22</v>
      </c>
      <c r="F515" s="844">
        <f>$I$1452</f>
        <v>0.97</v>
      </c>
      <c r="G515" s="844">
        <f>$I$1478</f>
        <v>0.79</v>
      </c>
      <c r="H515" s="842"/>
      <c r="I515" s="888">
        <f>ROUND(C515*((VLOOKUP(A515,Material!$A$8:$H$108,6,0)*Composições!E515)+(VLOOKUP(A515,Material!$A$8:$H$108,7,0)*Composições!F515)+(VLOOKUP(A515,Material!$A$8:$H$108,8,0)*Composições!G515)),4)</f>
        <v>0</v>
      </c>
    </row>
    <row r="516" spans="1:9" x14ac:dyDescent="0.25">
      <c r="A516" s="838" t="s">
        <v>95</v>
      </c>
      <c r="B516" s="839" t="s">
        <v>100</v>
      </c>
      <c r="C516" s="840" t="s">
        <v>101</v>
      </c>
      <c r="D516" s="840" t="s">
        <v>69</v>
      </c>
      <c r="E516" s="844">
        <f>$I$1426</f>
        <v>1.22</v>
      </c>
      <c r="F516" s="844">
        <f>$I$1452</f>
        <v>0.97</v>
      </c>
      <c r="G516" s="844">
        <f>$I$1478</f>
        <v>0.79</v>
      </c>
      <c r="H516" s="842"/>
      <c r="I516" s="888">
        <f>ROUND(C516*((VLOOKUP(A516,Material!$A$8:$H$108,6,0)*Composições!E516)+(VLOOKUP(A516,Material!$A$8:$H$108,7,0)*Composições!F516)+(VLOOKUP(A516,Material!$A$8:$H$108,8,0)*Composições!G516)),4)</f>
        <v>0</v>
      </c>
    </row>
    <row r="517" spans="1:9" ht="15" x14ac:dyDescent="0.25">
      <c r="A517" s="849"/>
      <c r="B517" s="842"/>
      <c r="C517" s="842"/>
      <c r="D517" s="842"/>
      <c r="E517" s="842"/>
      <c r="F517" s="842"/>
      <c r="G517" s="842"/>
      <c r="H517" s="850" t="s">
        <v>70</v>
      </c>
      <c r="I517" s="853">
        <f>SUM(I515:I516)</f>
        <v>0</v>
      </c>
    </row>
    <row r="518" spans="1:9" ht="15.75" thickBot="1" x14ac:dyDescent="0.3">
      <c r="A518" s="865"/>
      <c r="B518" s="747"/>
      <c r="C518" s="747"/>
      <c r="D518" s="747"/>
      <c r="E518" s="747"/>
      <c r="F518" s="747"/>
      <c r="G518" s="747"/>
      <c r="H518" s="649" t="s">
        <v>71</v>
      </c>
      <c r="I518" s="876">
        <f>ROUND(I517+I512+I508,2)</f>
        <v>12.17</v>
      </c>
    </row>
    <row r="519" spans="1:9" x14ac:dyDescent="0.25">
      <c r="A519" s="849"/>
      <c r="B519" s="839" t="s">
        <v>72</v>
      </c>
      <c r="C519" s="842"/>
      <c r="D519" s="842"/>
      <c r="E519" s="842"/>
      <c r="F519" s="842"/>
      <c r="G519" s="842"/>
      <c r="H519" s="842"/>
      <c r="I519" s="867"/>
    </row>
    <row r="520" spans="1:9" x14ac:dyDescent="0.25">
      <c r="A520" s="868"/>
      <c r="B520" s="870"/>
      <c r="C520" s="870"/>
      <c r="D520" s="870"/>
      <c r="E520" s="870"/>
      <c r="F520" s="870"/>
      <c r="G520" s="870"/>
      <c r="H520" s="870"/>
      <c r="I520" s="871"/>
    </row>
    <row r="521" spans="1:9" ht="18" x14ac:dyDescent="0.25">
      <c r="A521" s="822" t="s">
        <v>223</v>
      </c>
      <c r="B521" s="823"/>
      <c r="C521" s="823"/>
      <c r="D521" s="824"/>
      <c r="E521" s="823"/>
      <c r="F521" s="825"/>
      <c r="G521" s="824"/>
      <c r="H521" s="823"/>
      <c r="I521" s="826"/>
    </row>
    <row r="522" spans="1:9" ht="15.75" x14ac:dyDescent="0.25">
      <c r="A522" s="827" t="s">
        <v>0</v>
      </c>
      <c r="B522" s="828"/>
      <c r="C522" s="828"/>
      <c r="D522" s="829" t="str">
        <f>$D$3</f>
        <v>Julho/2022</v>
      </c>
      <c r="E522" s="828"/>
      <c r="F522" s="828"/>
      <c r="G522" s="830" t="s">
        <v>1</v>
      </c>
      <c r="H522" s="830">
        <v>784.86</v>
      </c>
      <c r="I522" s="831" t="s">
        <v>50</v>
      </c>
    </row>
    <row r="523" spans="1:9" ht="31.5" x14ac:dyDescent="0.25">
      <c r="A523" s="880">
        <v>4507956</v>
      </c>
      <c r="B523" s="817" t="s">
        <v>1045</v>
      </c>
      <c r="C523" s="745" t="str">
        <f>I522</f>
        <v>kg</v>
      </c>
      <c r="D523" s="749">
        <f>I552</f>
        <v>13.88</v>
      </c>
      <c r="E523" s="746"/>
      <c r="F523" s="746"/>
      <c r="G523" s="746"/>
      <c r="H523" s="733"/>
      <c r="I523" s="833" t="s">
        <v>5</v>
      </c>
    </row>
    <row r="524" spans="1:9" ht="15.75" x14ac:dyDescent="0.25">
      <c r="A524" s="834"/>
      <c r="B524" s="828"/>
      <c r="C524" s="828"/>
      <c r="D524" s="1100" t="s">
        <v>6</v>
      </c>
      <c r="E524" s="1101"/>
      <c r="F524" s="1100" t="s">
        <v>7</v>
      </c>
      <c r="G524" s="1101"/>
      <c r="H524" s="828"/>
      <c r="I524" s="835" t="s">
        <v>8</v>
      </c>
    </row>
    <row r="525" spans="1:9" ht="15.75" x14ac:dyDescent="0.25">
      <c r="A525" s="836" t="s">
        <v>9</v>
      </c>
      <c r="B525" s="746"/>
      <c r="C525" s="734" t="s">
        <v>10</v>
      </c>
      <c r="D525" s="734" t="s">
        <v>11</v>
      </c>
      <c r="E525" s="734" t="s">
        <v>12</v>
      </c>
      <c r="F525" s="734" t="s">
        <v>13</v>
      </c>
      <c r="G525" s="734" t="s">
        <v>14</v>
      </c>
      <c r="H525" s="746"/>
      <c r="I525" s="837" t="s">
        <v>15</v>
      </c>
    </row>
    <row r="526" spans="1:9" x14ac:dyDescent="0.25">
      <c r="A526" s="838" t="s">
        <v>156</v>
      </c>
      <c r="B526" s="839" t="s">
        <v>1078</v>
      </c>
      <c r="C526" s="840">
        <v>1</v>
      </c>
      <c r="D526" s="840">
        <v>0.6</v>
      </c>
      <c r="E526" s="840">
        <v>0.4</v>
      </c>
      <c r="F526" s="841">
        <f>VLOOKUP(A526,Equipamento!$A$8:$E$91,4,0)</f>
        <v>4.6314000000000002</v>
      </c>
      <c r="G526" s="841">
        <f>VLOOKUP(A526,Equipamento!$A$8:$E$91,5,0)</f>
        <v>0.221</v>
      </c>
      <c r="H526" s="842"/>
      <c r="I526" s="843">
        <f t="shared" ref="I526:I527" si="53">ROUND(C526*D526*F526+C526*E526*G526,4)</f>
        <v>2.8672</v>
      </c>
    </row>
    <row r="527" spans="1:9" x14ac:dyDescent="0.25">
      <c r="A527" s="838" t="s">
        <v>158</v>
      </c>
      <c r="B527" s="839" t="s">
        <v>159</v>
      </c>
      <c r="C527" s="840">
        <v>1</v>
      </c>
      <c r="D527" s="840">
        <v>0.6</v>
      </c>
      <c r="E527" s="840">
        <v>0.4</v>
      </c>
      <c r="F527" s="841">
        <f>VLOOKUP(A527,Equipamento!$A$8:$E$91,4,0)</f>
        <v>0.14649999999999999</v>
      </c>
      <c r="G527" s="841">
        <f>VLOOKUP(A527,Equipamento!$A$8:$E$91,5,0)</f>
        <v>0.1003</v>
      </c>
      <c r="H527" s="842"/>
      <c r="I527" s="843">
        <f t="shared" si="53"/>
        <v>0.128</v>
      </c>
    </row>
    <row r="528" spans="1:9" ht="15" x14ac:dyDescent="0.25">
      <c r="A528" s="845"/>
      <c r="B528" s="739"/>
      <c r="C528" s="739"/>
      <c r="D528" s="739"/>
      <c r="E528" s="739"/>
      <c r="F528" s="739"/>
      <c r="G528" s="739"/>
      <c r="H528" s="646" t="s">
        <v>26</v>
      </c>
      <c r="I528" s="846">
        <f>SUM(I524:I527)</f>
        <v>2.9952000000000001</v>
      </c>
    </row>
    <row r="529" spans="1:9" ht="15" x14ac:dyDescent="0.25">
      <c r="A529" s="847" t="s">
        <v>27</v>
      </c>
      <c r="B529" s="740"/>
      <c r="C529" s="735" t="s">
        <v>10</v>
      </c>
      <c r="D529" s="735" t="s">
        <v>28</v>
      </c>
      <c r="E529" s="740"/>
      <c r="F529" s="735" t="s">
        <v>29</v>
      </c>
      <c r="G529" s="740"/>
      <c r="H529" s="740"/>
      <c r="I529" s="848" t="s">
        <v>30</v>
      </c>
    </row>
    <row r="530" spans="1:9" x14ac:dyDescent="0.25">
      <c r="A530" s="838" t="s">
        <v>87</v>
      </c>
      <c r="B530" s="839" t="s">
        <v>88</v>
      </c>
      <c r="C530" s="840">
        <v>10</v>
      </c>
      <c r="D530" s="840" t="s">
        <v>33</v>
      </c>
      <c r="E530" s="842"/>
      <c r="F530" s="841">
        <f>VLOOKUP(A530,'Mão de obra'!$A$3:$E$34,5,0)</f>
        <v>18.384599999999999</v>
      </c>
      <c r="G530" s="842"/>
      <c r="H530" s="842"/>
      <c r="I530" s="843">
        <f t="shared" ref="I530:I531" si="54">ROUND(C530*F530,4)</f>
        <v>183.846</v>
      </c>
    </row>
    <row r="531" spans="1:9" x14ac:dyDescent="0.25">
      <c r="A531" s="838" t="s">
        <v>90</v>
      </c>
      <c r="B531" s="839" t="s">
        <v>91</v>
      </c>
      <c r="C531" s="840">
        <v>1</v>
      </c>
      <c r="D531" s="840" t="s">
        <v>33</v>
      </c>
      <c r="E531" s="842"/>
      <c r="F531" s="841">
        <f>VLOOKUP(A531,'Mão de obra'!$A$3:$E$34,5,0)</f>
        <v>27.195399999999999</v>
      </c>
      <c r="G531" s="842"/>
      <c r="H531" s="842"/>
      <c r="I531" s="843">
        <f t="shared" si="54"/>
        <v>27.195399999999999</v>
      </c>
    </row>
    <row r="532" spans="1:9" ht="15" x14ac:dyDescent="0.25">
      <c r="A532" s="849"/>
      <c r="B532" s="842"/>
      <c r="C532" s="842"/>
      <c r="D532" s="842"/>
      <c r="E532" s="842"/>
      <c r="F532" s="842"/>
      <c r="G532" s="842"/>
      <c r="H532" s="850" t="s">
        <v>36</v>
      </c>
      <c r="I532" s="851">
        <f>SUM(I530:I531)</f>
        <v>211.04140000000001</v>
      </c>
    </row>
    <row r="533" spans="1:9" ht="15" x14ac:dyDescent="0.25">
      <c r="A533" s="845"/>
      <c r="B533" s="739"/>
      <c r="C533" s="739"/>
      <c r="D533" s="739"/>
      <c r="E533" s="739"/>
      <c r="F533" s="739"/>
      <c r="G533" s="739"/>
      <c r="H533" s="646" t="s">
        <v>37</v>
      </c>
      <c r="I533" s="846">
        <f>I532+I528</f>
        <v>214.03660000000002</v>
      </c>
    </row>
    <row r="534" spans="1:9" ht="15" x14ac:dyDescent="0.25">
      <c r="A534" s="849"/>
      <c r="B534" s="842"/>
      <c r="C534" s="842"/>
      <c r="D534" s="842"/>
      <c r="E534" s="842"/>
      <c r="F534" s="842"/>
      <c r="G534" s="842"/>
      <c r="H534" s="850" t="s">
        <v>38</v>
      </c>
      <c r="I534" s="853">
        <f>ROUND(I533/H522,4)</f>
        <v>0.2727</v>
      </c>
    </row>
    <row r="535" spans="1:9" ht="15" x14ac:dyDescent="0.25">
      <c r="A535" s="849"/>
      <c r="B535" s="842"/>
      <c r="C535" s="842"/>
      <c r="D535" s="842"/>
      <c r="E535" s="842"/>
      <c r="F535" s="842"/>
      <c r="G535" s="842"/>
      <c r="H535" s="850" t="s">
        <v>39</v>
      </c>
      <c r="I535" s="853">
        <v>0</v>
      </c>
    </row>
    <row r="536" spans="1:9" ht="15" x14ac:dyDescent="0.25">
      <c r="A536" s="845"/>
      <c r="B536" s="739"/>
      <c r="C536" s="739"/>
      <c r="D536" s="739"/>
      <c r="E536" s="739"/>
      <c r="F536" s="739"/>
      <c r="G536" s="739"/>
      <c r="H536" s="646" t="s">
        <v>40</v>
      </c>
      <c r="I536" s="874">
        <v>0</v>
      </c>
    </row>
    <row r="537" spans="1:9" ht="15" x14ac:dyDescent="0.25">
      <c r="A537" s="847" t="s">
        <v>41</v>
      </c>
      <c r="B537" s="740"/>
      <c r="C537" s="735" t="s">
        <v>10</v>
      </c>
      <c r="D537" s="735" t="s">
        <v>28</v>
      </c>
      <c r="E537" s="740"/>
      <c r="F537" s="735" t="s">
        <v>42</v>
      </c>
      <c r="G537" s="740"/>
      <c r="H537" s="740"/>
      <c r="I537" s="848" t="s">
        <v>43</v>
      </c>
    </row>
    <row r="538" spans="1:9" x14ac:dyDescent="0.25">
      <c r="A538" s="838" t="s">
        <v>160</v>
      </c>
      <c r="B538" s="839" t="s">
        <v>161</v>
      </c>
      <c r="C538" s="840">
        <v>1.05</v>
      </c>
      <c r="D538" s="840" t="s">
        <v>50</v>
      </c>
      <c r="E538" s="842"/>
      <c r="F538" s="841">
        <f>VLOOKUP(A538,Material!$A$8:$D$108,4,0)</f>
        <v>12.922499999999999</v>
      </c>
      <c r="G538" s="842"/>
      <c r="H538" s="842"/>
      <c r="I538" s="843">
        <f t="shared" ref="I538:I539" si="55">ROUND(C538*F538,4)</f>
        <v>13.5686</v>
      </c>
    </row>
    <row r="539" spans="1:9" x14ac:dyDescent="0.25">
      <c r="A539" s="838" t="s">
        <v>162</v>
      </c>
      <c r="B539" s="839" t="s">
        <v>163</v>
      </c>
      <c r="C539" s="840">
        <v>4.6999999999999999E-4</v>
      </c>
      <c r="D539" s="840" t="s">
        <v>50</v>
      </c>
      <c r="E539" s="842"/>
      <c r="F539" s="841">
        <f>VLOOKUP(A539,Material!$A$8:$D$108,4,0)</f>
        <v>15.229900000000001</v>
      </c>
      <c r="G539" s="842"/>
      <c r="H539" s="842"/>
      <c r="I539" s="843">
        <f t="shared" si="55"/>
        <v>7.1999999999999998E-3</v>
      </c>
    </row>
    <row r="540" spans="1:9" ht="15" x14ac:dyDescent="0.25">
      <c r="A540" s="845"/>
      <c r="B540" s="739"/>
      <c r="C540" s="739"/>
      <c r="D540" s="739"/>
      <c r="E540" s="739"/>
      <c r="F540" s="739"/>
      <c r="G540" s="739"/>
      <c r="H540" s="646" t="s">
        <v>51</v>
      </c>
      <c r="I540" s="846">
        <f>SUM(I538:I539)</f>
        <v>13.575799999999999</v>
      </c>
    </row>
    <row r="541" spans="1:9" ht="15" x14ac:dyDescent="0.25">
      <c r="A541" s="847" t="s">
        <v>52</v>
      </c>
      <c r="B541" s="740"/>
      <c r="C541" s="735" t="s">
        <v>10</v>
      </c>
      <c r="D541" s="735" t="s">
        <v>28</v>
      </c>
      <c r="E541" s="740"/>
      <c r="F541" s="735" t="s">
        <v>43</v>
      </c>
      <c r="G541" s="740"/>
      <c r="H541" s="740"/>
      <c r="I541" s="856" t="s">
        <v>43</v>
      </c>
    </row>
    <row r="542" spans="1:9" x14ac:dyDescent="0.25">
      <c r="A542" s="838">
        <v>3816138</v>
      </c>
      <c r="B542" s="842" t="s">
        <v>1079</v>
      </c>
      <c r="C542" s="840">
        <v>2.6800000000000001E-3</v>
      </c>
      <c r="D542" s="840" t="s">
        <v>50</v>
      </c>
      <c r="E542" s="842"/>
      <c r="F542" s="841">
        <v>6.51</v>
      </c>
      <c r="G542" s="842"/>
      <c r="H542" s="842"/>
      <c r="I542" s="843">
        <f t="shared" ref="I542" si="56">ROUND(C542*F542,4)</f>
        <v>1.7399999999999999E-2</v>
      </c>
    </row>
    <row r="543" spans="1:9" ht="15.75" x14ac:dyDescent="0.25">
      <c r="A543" s="834"/>
      <c r="B543" s="828"/>
      <c r="C543" s="828"/>
      <c r="D543" s="828"/>
      <c r="E543" s="828"/>
      <c r="F543" s="828"/>
      <c r="G543" s="828"/>
      <c r="H543" s="830" t="s">
        <v>53</v>
      </c>
      <c r="I543" s="895">
        <f>I542</f>
        <v>1.7399999999999999E-2</v>
      </c>
    </row>
    <row r="544" spans="1:9" ht="15.75" x14ac:dyDescent="0.25">
      <c r="A544" s="858"/>
      <c r="B544" s="746"/>
      <c r="C544" s="746"/>
      <c r="D544" s="746"/>
      <c r="E544" s="746"/>
      <c r="F544" s="746"/>
      <c r="G544" s="746"/>
      <c r="H544" s="648" t="s">
        <v>54</v>
      </c>
      <c r="I544" s="875">
        <f>ROUND(I543+I540+I534+I535+I536,4)</f>
        <v>13.8659</v>
      </c>
    </row>
    <row r="545" spans="1:9" ht="15.75" x14ac:dyDescent="0.25">
      <c r="A545" s="860" t="s">
        <v>55</v>
      </c>
      <c r="B545" s="816"/>
      <c r="C545" s="815" t="s">
        <v>56</v>
      </c>
      <c r="D545" s="815" t="s">
        <v>10</v>
      </c>
      <c r="E545" s="815" t="s">
        <v>28</v>
      </c>
      <c r="F545" s="815" t="s">
        <v>43</v>
      </c>
      <c r="G545" s="816"/>
      <c r="H545" s="816"/>
      <c r="I545" s="861" t="s">
        <v>43</v>
      </c>
    </row>
    <row r="546" spans="1:9" x14ac:dyDescent="0.25">
      <c r="A546" s="838" t="s">
        <v>160</v>
      </c>
      <c r="B546" s="839" t="s">
        <v>1080</v>
      </c>
      <c r="C546" s="840">
        <v>5915015</v>
      </c>
      <c r="D546" s="840">
        <v>1.0499999999999999E-3</v>
      </c>
      <c r="E546" s="840" t="s">
        <v>59</v>
      </c>
      <c r="F546" s="841">
        <v>14.17</v>
      </c>
      <c r="G546" s="842"/>
      <c r="H546" s="842"/>
      <c r="I546" s="843">
        <f t="shared" ref="I546" si="57">ROUND(F546*D546,4)</f>
        <v>1.49E-2</v>
      </c>
    </row>
    <row r="547" spans="1:9" ht="15" x14ac:dyDescent="0.25">
      <c r="A547" s="845"/>
      <c r="B547" s="739"/>
      <c r="C547" s="739"/>
      <c r="D547" s="739"/>
      <c r="E547" s="739"/>
      <c r="F547" s="739"/>
      <c r="G547" s="739"/>
      <c r="H547" s="646" t="s">
        <v>63</v>
      </c>
      <c r="I547" s="846">
        <f>SUM(I546:I546)</f>
        <v>1.49E-2</v>
      </c>
    </row>
    <row r="548" spans="1:9" ht="15" x14ac:dyDescent="0.25">
      <c r="A548" s="862" t="s">
        <v>64</v>
      </c>
      <c r="B548" s="842"/>
      <c r="C548" s="863" t="s">
        <v>10</v>
      </c>
      <c r="D548" s="863" t="s">
        <v>28</v>
      </c>
      <c r="E548" s="740"/>
      <c r="F548" s="735" t="s">
        <v>65</v>
      </c>
      <c r="G548" s="740"/>
      <c r="H548" s="842"/>
      <c r="I548" s="853" t="s">
        <v>43</v>
      </c>
    </row>
    <row r="549" spans="1:9" ht="15" x14ac:dyDescent="0.25">
      <c r="A549" s="845"/>
      <c r="B549" s="739"/>
      <c r="C549" s="739"/>
      <c r="D549" s="739"/>
      <c r="E549" s="736" t="s">
        <v>66</v>
      </c>
      <c r="F549" s="736" t="s">
        <v>67</v>
      </c>
      <c r="G549" s="736" t="s">
        <v>68</v>
      </c>
      <c r="H549" s="739"/>
      <c r="I549" s="864"/>
    </row>
    <row r="550" spans="1:9" x14ac:dyDescent="0.25">
      <c r="A550" s="838" t="s">
        <v>160</v>
      </c>
      <c r="B550" s="839" t="s">
        <v>1080</v>
      </c>
      <c r="C550" s="840">
        <v>1.0499999999999999E-3</v>
      </c>
      <c r="D550" s="840" t="s">
        <v>69</v>
      </c>
      <c r="E550" s="844">
        <f>$I$1426</f>
        <v>1.22</v>
      </c>
      <c r="F550" s="844">
        <f>$I$1452</f>
        <v>0.97</v>
      </c>
      <c r="G550" s="844">
        <f>$I$1478</f>
        <v>0.79</v>
      </c>
      <c r="H550" s="842"/>
      <c r="I550" s="888">
        <f>ROUND(C550*((VLOOKUP(A550,Material!$A$8:$H$108,6,0)*Composições!E550)+(VLOOKUP(A550,Material!$A$8:$H$108,7,0)*Composições!F550)+(VLOOKUP(A550,Material!$A$8:$H$108,8,0)*Composições!G550)),4)</f>
        <v>0</v>
      </c>
    </row>
    <row r="551" spans="1:9" ht="15" x14ac:dyDescent="0.25">
      <c r="A551" s="849"/>
      <c r="B551" s="842"/>
      <c r="C551" s="842"/>
      <c r="D551" s="842"/>
      <c r="E551" s="842"/>
      <c r="F551" s="842"/>
      <c r="G551" s="842"/>
      <c r="H551" s="850" t="s">
        <v>70</v>
      </c>
      <c r="I551" s="853">
        <f>SUM(I550:I550)</f>
        <v>0</v>
      </c>
    </row>
    <row r="552" spans="1:9" ht="15.75" thickBot="1" x14ac:dyDescent="0.3">
      <c r="A552" s="865"/>
      <c r="B552" s="747"/>
      <c r="C552" s="747"/>
      <c r="D552" s="747"/>
      <c r="E552" s="747"/>
      <c r="F552" s="747"/>
      <c r="G552" s="747"/>
      <c r="H552" s="649" t="s">
        <v>71</v>
      </c>
      <c r="I552" s="876">
        <f>ROUND(I551+I547+I544,2)</f>
        <v>13.88</v>
      </c>
    </row>
    <row r="553" spans="1:9" x14ac:dyDescent="0.25">
      <c r="A553" s="849"/>
      <c r="B553" s="839" t="s">
        <v>72</v>
      </c>
      <c r="C553" s="842"/>
      <c r="D553" s="842"/>
      <c r="E553" s="842"/>
      <c r="F553" s="842"/>
      <c r="G553" s="842"/>
      <c r="H553" s="842"/>
      <c r="I553" s="867"/>
    </row>
    <row r="554" spans="1:9" x14ac:dyDescent="0.25">
      <c r="A554" s="868"/>
      <c r="B554" s="870"/>
      <c r="C554" s="870"/>
      <c r="D554" s="870"/>
      <c r="E554" s="870"/>
      <c r="F554" s="870"/>
      <c r="G554" s="870"/>
      <c r="H554" s="870"/>
      <c r="I554" s="871"/>
    </row>
    <row r="555" spans="1:9" ht="18" x14ac:dyDescent="0.25">
      <c r="A555" s="822" t="s">
        <v>223</v>
      </c>
      <c r="B555" s="823"/>
      <c r="C555" s="823"/>
      <c r="D555" s="824"/>
      <c r="E555" s="823"/>
      <c r="F555" s="825"/>
      <c r="G555" s="824"/>
      <c r="H555" s="823"/>
      <c r="I555" s="826"/>
    </row>
    <row r="556" spans="1:9" ht="15.75" x14ac:dyDescent="0.25">
      <c r="A556" s="827" t="s">
        <v>0</v>
      </c>
      <c r="B556" s="828"/>
      <c r="C556" s="828"/>
      <c r="D556" s="829" t="str">
        <f>$D$3</f>
        <v>Julho/2022</v>
      </c>
      <c r="E556" s="828"/>
      <c r="F556" s="828"/>
      <c r="G556" s="830" t="s">
        <v>1</v>
      </c>
      <c r="H556" s="830">
        <v>3.984</v>
      </c>
      <c r="I556" s="831" t="s">
        <v>136</v>
      </c>
    </row>
    <row r="557" spans="1:9" ht="47.25" x14ac:dyDescent="0.25">
      <c r="A557" s="880">
        <v>4507757</v>
      </c>
      <c r="B557" s="817" t="s">
        <v>1101</v>
      </c>
      <c r="C557" s="745" t="str">
        <f>I556</f>
        <v>un</v>
      </c>
      <c r="D557" s="749">
        <f>I592</f>
        <v>1565.29</v>
      </c>
      <c r="E557" s="746"/>
      <c r="F557" s="746"/>
      <c r="G557" s="746"/>
      <c r="H557" s="733"/>
      <c r="I557" s="833" t="s">
        <v>5</v>
      </c>
    </row>
    <row r="558" spans="1:9" ht="15.75" x14ac:dyDescent="0.25">
      <c r="A558" s="834"/>
      <c r="B558" s="828"/>
      <c r="C558" s="828"/>
      <c r="D558" s="1100" t="s">
        <v>6</v>
      </c>
      <c r="E558" s="1101"/>
      <c r="F558" s="1100" t="s">
        <v>7</v>
      </c>
      <c r="G558" s="1101"/>
      <c r="H558" s="828"/>
      <c r="I558" s="835" t="s">
        <v>8</v>
      </c>
    </row>
    <row r="559" spans="1:9" ht="15.75" x14ac:dyDescent="0.25">
      <c r="A559" s="836" t="s">
        <v>9</v>
      </c>
      <c r="B559" s="746"/>
      <c r="C559" s="734" t="s">
        <v>10</v>
      </c>
      <c r="D559" s="734" t="s">
        <v>11</v>
      </c>
      <c r="E559" s="734" t="s">
        <v>12</v>
      </c>
      <c r="F559" s="734" t="s">
        <v>13</v>
      </c>
      <c r="G559" s="734" t="s">
        <v>14</v>
      </c>
      <c r="H559" s="746"/>
      <c r="I559" s="837" t="s">
        <v>15</v>
      </c>
    </row>
    <row r="560" spans="1:9" ht="28.5" x14ac:dyDescent="0.25">
      <c r="A560" s="838" t="s">
        <v>1116</v>
      </c>
      <c r="B560" s="839" t="s">
        <v>1117</v>
      </c>
      <c r="C560" s="891">
        <v>1</v>
      </c>
      <c r="D560" s="891">
        <v>1</v>
      </c>
      <c r="E560" s="891">
        <v>0</v>
      </c>
      <c r="F560" s="841">
        <f>VLOOKUP(A560,Equipamento!$A$8:$E$91,4,0)</f>
        <v>40.035899999999998</v>
      </c>
      <c r="G560" s="841">
        <f>VLOOKUP(A560,Equipamento!$A$8:$E$91,5,0)</f>
        <v>37.026800000000001</v>
      </c>
      <c r="H560" s="842"/>
      <c r="I560" s="843">
        <f t="shared" ref="I560:I562" si="58">ROUND(C560*D560*F560+C560*E560*G560,4)</f>
        <v>40.035899999999998</v>
      </c>
    </row>
    <row r="561" spans="1:9" x14ac:dyDescent="0.25">
      <c r="A561" s="838" t="s">
        <v>106</v>
      </c>
      <c r="B561" s="839" t="s">
        <v>1081</v>
      </c>
      <c r="C561" s="891">
        <v>1</v>
      </c>
      <c r="D561" s="891">
        <v>1</v>
      </c>
      <c r="E561" s="891">
        <v>0</v>
      </c>
      <c r="F561" s="841">
        <f>VLOOKUP(A561,Equipamento!$A$8:$E$91,4,0)</f>
        <v>20.365600000000001</v>
      </c>
      <c r="G561" s="841">
        <f>VLOOKUP(A561,Equipamento!$A$8:$E$91,5,0)</f>
        <v>3.8374999999999999</v>
      </c>
      <c r="H561" s="842"/>
      <c r="I561" s="843">
        <f t="shared" si="58"/>
        <v>20.365600000000001</v>
      </c>
    </row>
    <row r="562" spans="1:9" x14ac:dyDescent="0.25">
      <c r="A562" s="838" t="s">
        <v>148</v>
      </c>
      <c r="B562" s="839" t="s">
        <v>149</v>
      </c>
      <c r="C562" s="891">
        <v>1</v>
      </c>
      <c r="D562" s="891">
        <v>1</v>
      </c>
      <c r="E562" s="891">
        <v>0</v>
      </c>
      <c r="F562" s="841">
        <f>VLOOKUP(A562,Equipamento!$A$8:$E$91,4,0)</f>
        <v>0.44769999999999999</v>
      </c>
      <c r="G562" s="841">
        <f>VLOOKUP(A562,Equipamento!$A$8:$E$91,5,0)</f>
        <v>0.31119999999999998</v>
      </c>
      <c r="H562" s="842"/>
      <c r="I562" s="843">
        <f t="shared" si="58"/>
        <v>0.44769999999999999</v>
      </c>
    </row>
    <row r="563" spans="1:9" ht="15" x14ac:dyDescent="0.25">
      <c r="A563" s="845"/>
      <c r="B563" s="739"/>
      <c r="C563" s="739"/>
      <c r="D563" s="739"/>
      <c r="E563" s="739"/>
      <c r="F563" s="739"/>
      <c r="G563" s="739"/>
      <c r="H563" s="646" t="s">
        <v>26</v>
      </c>
      <c r="I563" s="846">
        <f>SUM(I558:I562)</f>
        <v>60.849199999999996</v>
      </c>
    </row>
    <row r="564" spans="1:9" ht="15" x14ac:dyDescent="0.25">
      <c r="A564" s="847" t="s">
        <v>27</v>
      </c>
      <c r="B564" s="740"/>
      <c r="C564" s="735" t="s">
        <v>10</v>
      </c>
      <c r="D564" s="735" t="s">
        <v>28</v>
      </c>
      <c r="E564" s="740"/>
      <c r="F564" s="735" t="s">
        <v>29</v>
      </c>
      <c r="G564" s="740"/>
      <c r="H564" s="740"/>
      <c r="I564" s="848" t="s">
        <v>30</v>
      </c>
    </row>
    <row r="565" spans="1:9" x14ac:dyDescent="0.25">
      <c r="A565" s="838" t="s">
        <v>87</v>
      </c>
      <c r="B565" s="839" t="s">
        <v>88</v>
      </c>
      <c r="C565" s="891">
        <v>3</v>
      </c>
      <c r="D565" s="840" t="s">
        <v>33</v>
      </c>
      <c r="E565" s="842"/>
      <c r="F565" s="841">
        <f>VLOOKUP(A565,'Mão de obra'!$A$3:$E$34,5,0)</f>
        <v>18.384599999999999</v>
      </c>
      <c r="G565" s="842"/>
      <c r="H565" s="842"/>
      <c r="I565" s="843">
        <f t="shared" ref="I565:I566" si="59">ROUND(C565*F565,4)</f>
        <v>55.153799999999997</v>
      </c>
    </row>
    <row r="566" spans="1:9" x14ac:dyDescent="0.25">
      <c r="A566" s="838" t="s">
        <v>90</v>
      </c>
      <c r="B566" s="839" t="s">
        <v>91</v>
      </c>
      <c r="C566" s="891">
        <v>1</v>
      </c>
      <c r="D566" s="840" t="s">
        <v>33</v>
      </c>
      <c r="E566" s="842"/>
      <c r="F566" s="841">
        <f>VLOOKUP(A566,'Mão de obra'!$A$3:$E$34,5,0)</f>
        <v>27.195399999999999</v>
      </c>
      <c r="G566" s="842"/>
      <c r="H566" s="842"/>
      <c r="I566" s="843">
        <f t="shared" si="59"/>
        <v>27.195399999999999</v>
      </c>
    </row>
    <row r="567" spans="1:9" ht="15" x14ac:dyDescent="0.25">
      <c r="A567" s="849"/>
      <c r="B567" s="842"/>
      <c r="C567" s="842"/>
      <c r="D567" s="842"/>
      <c r="E567" s="842"/>
      <c r="F567" s="842"/>
      <c r="G567" s="842"/>
      <c r="H567" s="850" t="s">
        <v>36</v>
      </c>
      <c r="I567" s="851">
        <f>SUM(I565:I566)</f>
        <v>82.349199999999996</v>
      </c>
    </row>
    <row r="568" spans="1:9" ht="15" x14ac:dyDescent="0.25">
      <c r="A568" s="845"/>
      <c r="B568" s="739"/>
      <c r="C568" s="739"/>
      <c r="D568" s="739"/>
      <c r="E568" s="739"/>
      <c r="F568" s="739"/>
      <c r="G568" s="739"/>
      <c r="H568" s="646" t="s">
        <v>37</v>
      </c>
      <c r="I568" s="846">
        <f>I567+I563</f>
        <v>143.19839999999999</v>
      </c>
    </row>
    <row r="569" spans="1:9" ht="15" x14ac:dyDescent="0.25">
      <c r="A569" s="849"/>
      <c r="B569" s="842"/>
      <c r="C569" s="842"/>
      <c r="D569" s="842"/>
      <c r="E569" s="842"/>
      <c r="F569" s="842"/>
      <c r="G569" s="842"/>
      <c r="H569" s="850" t="s">
        <v>38</v>
      </c>
      <c r="I569" s="853">
        <f>ROUND(I568/H556,4)</f>
        <v>35.943399999999997</v>
      </c>
    </row>
    <row r="570" spans="1:9" ht="15" x14ac:dyDescent="0.25">
      <c r="A570" s="849"/>
      <c r="B570" s="842"/>
      <c r="C570" s="842"/>
      <c r="D570" s="842"/>
      <c r="E570" s="842"/>
      <c r="F570" s="842"/>
      <c r="G570" s="842"/>
      <c r="H570" s="850" t="s">
        <v>39</v>
      </c>
      <c r="I570" s="853">
        <v>0</v>
      </c>
    </row>
    <row r="571" spans="1:9" ht="15" x14ac:dyDescent="0.25">
      <c r="A571" s="845"/>
      <c r="B571" s="739"/>
      <c r="C571" s="739"/>
      <c r="D571" s="739"/>
      <c r="E571" s="739"/>
      <c r="F571" s="739"/>
      <c r="G571" s="739"/>
      <c r="H571" s="646" t="s">
        <v>40</v>
      </c>
      <c r="I571" s="874">
        <v>0</v>
      </c>
    </row>
    <row r="572" spans="1:9" ht="15" x14ac:dyDescent="0.25">
      <c r="A572" s="847" t="s">
        <v>41</v>
      </c>
      <c r="B572" s="740"/>
      <c r="C572" s="735" t="s">
        <v>10</v>
      </c>
      <c r="D572" s="735" t="s">
        <v>28</v>
      </c>
      <c r="E572" s="740"/>
      <c r="F572" s="735" t="s">
        <v>42</v>
      </c>
      <c r="G572" s="740"/>
      <c r="H572" s="740"/>
      <c r="I572" s="848" t="s">
        <v>43</v>
      </c>
    </row>
    <row r="573" spans="1:9" ht="28.5" x14ac:dyDescent="0.25">
      <c r="A573" s="838" t="s">
        <v>1107</v>
      </c>
      <c r="B573" s="839" t="s">
        <v>1108</v>
      </c>
      <c r="C573" s="840">
        <v>1</v>
      </c>
      <c r="D573" s="840" t="s">
        <v>136</v>
      </c>
      <c r="E573" s="842"/>
      <c r="F573" s="841">
        <f>VLOOKUP(A573,Material!$A$8:$D$108,4,0)</f>
        <v>1491.4612</v>
      </c>
      <c r="G573" s="842"/>
      <c r="H573" s="842"/>
      <c r="I573" s="843">
        <f t="shared" ref="I573:I575" si="60">ROUND(C573*F573,4)</f>
        <v>1491.4612</v>
      </c>
    </row>
    <row r="574" spans="1:9" ht="28.5" x14ac:dyDescent="0.25">
      <c r="A574" s="838" t="s">
        <v>152</v>
      </c>
      <c r="B574" s="839" t="s">
        <v>153</v>
      </c>
      <c r="C574" s="840">
        <v>0.5</v>
      </c>
      <c r="D574" s="840" t="s">
        <v>114</v>
      </c>
      <c r="E574" s="842"/>
      <c r="F574" s="841">
        <f>VLOOKUP(A574,Material!$A$8:$D$108,4,0)</f>
        <v>9.4867000000000008</v>
      </c>
      <c r="G574" s="842"/>
      <c r="H574" s="842"/>
      <c r="I574" s="843">
        <f t="shared" si="60"/>
        <v>4.7434000000000003</v>
      </c>
    </row>
    <row r="575" spans="1:9" x14ac:dyDescent="0.25">
      <c r="A575" s="838" t="s">
        <v>1114</v>
      </c>
      <c r="B575" s="839" t="s">
        <v>155</v>
      </c>
      <c r="C575" s="840">
        <v>2</v>
      </c>
      <c r="D575" s="840" t="s">
        <v>136</v>
      </c>
      <c r="E575" s="842"/>
      <c r="F575" s="841">
        <f>VLOOKUP(A575,Material!$A$8:$D$108,4,0)</f>
        <v>2.8744000000000001</v>
      </c>
      <c r="G575" s="842"/>
      <c r="H575" s="842"/>
      <c r="I575" s="843">
        <f t="shared" si="60"/>
        <v>5.7488000000000001</v>
      </c>
    </row>
    <row r="576" spans="1:9" ht="15" x14ac:dyDescent="0.25">
      <c r="A576" s="845"/>
      <c r="B576" s="739"/>
      <c r="C576" s="739"/>
      <c r="D576" s="739"/>
      <c r="E576" s="739"/>
      <c r="F576" s="739"/>
      <c r="G576" s="739"/>
      <c r="H576" s="646" t="s">
        <v>51</v>
      </c>
      <c r="I576" s="846">
        <f>SUM(I573:I575)</f>
        <v>1501.9534000000001</v>
      </c>
    </row>
    <row r="577" spans="1:9" ht="15" x14ac:dyDescent="0.25">
      <c r="A577" s="847" t="s">
        <v>52</v>
      </c>
      <c r="B577" s="740"/>
      <c r="C577" s="735" t="s">
        <v>10</v>
      </c>
      <c r="D577" s="735" t="s">
        <v>28</v>
      </c>
      <c r="E577" s="740"/>
      <c r="F577" s="735" t="s">
        <v>43</v>
      </c>
      <c r="G577" s="740"/>
      <c r="H577" s="740"/>
      <c r="I577" s="856" t="s">
        <v>43</v>
      </c>
    </row>
    <row r="578" spans="1:9" x14ac:dyDescent="0.25">
      <c r="A578" s="838">
        <v>3816137</v>
      </c>
      <c r="B578" s="842" t="s">
        <v>1082</v>
      </c>
      <c r="C578" s="840">
        <v>0.25600000000000001</v>
      </c>
      <c r="D578" s="840" t="s">
        <v>105</v>
      </c>
      <c r="E578" s="842"/>
      <c r="F578" s="896">
        <v>102.4</v>
      </c>
      <c r="G578" s="842"/>
      <c r="H578" s="842"/>
      <c r="I578" s="843">
        <f t="shared" ref="I578" si="61">ROUND(C578*F578,4)</f>
        <v>26.214400000000001</v>
      </c>
    </row>
    <row r="579" spans="1:9" ht="15.75" x14ac:dyDescent="0.25">
      <c r="A579" s="834"/>
      <c r="B579" s="828"/>
      <c r="C579" s="828"/>
      <c r="D579" s="828"/>
      <c r="E579" s="828"/>
      <c r="F579" s="828"/>
      <c r="G579" s="828"/>
      <c r="H579" s="830" t="s">
        <v>53</v>
      </c>
      <c r="I579" s="895">
        <f>I578</f>
        <v>26.214400000000001</v>
      </c>
    </row>
    <row r="580" spans="1:9" ht="15.75" x14ac:dyDescent="0.25">
      <c r="A580" s="858"/>
      <c r="B580" s="746"/>
      <c r="C580" s="746"/>
      <c r="D580" s="746"/>
      <c r="E580" s="746"/>
      <c r="F580" s="746"/>
      <c r="G580" s="746"/>
      <c r="H580" s="648" t="s">
        <v>54</v>
      </c>
      <c r="I580" s="875">
        <f>ROUND(I579+I576+I569+I570+I571,4)</f>
        <v>1564.1112000000001</v>
      </c>
    </row>
    <row r="581" spans="1:9" ht="15.75" x14ac:dyDescent="0.25">
      <c r="A581" s="860" t="s">
        <v>55</v>
      </c>
      <c r="B581" s="816"/>
      <c r="C581" s="815" t="s">
        <v>56</v>
      </c>
      <c r="D581" s="815" t="s">
        <v>10</v>
      </c>
      <c r="E581" s="815" t="s">
        <v>28</v>
      </c>
      <c r="F581" s="815" t="s">
        <v>43</v>
      </c>
      <c r="G581" s="816"/>
      <c r="H581" s="816"/>
      <c r="I581" s="861" t="s">
        <v>43</v>
      </c>
    </row>
    <row r="582" spans="1:9" ht="28.5" x14ac:dyDescent="0.25">
      <c r="A582" s="838" t="s">
        <v>1107</v>
      </c>
      <c r="B582" s="839" t="s">
        <v>1083</v>
      </c>
      <c r="C582" s="840" t="s">
        <v>62</v>
      </c>
      <c r="D582" s="840">
        <v>3.5000000000000003E-2</v>
      </c>
      <c r="E582" s="840" t="s">
        <v>59</v>
      </c>
      <c r="F582" s="841">
        <f>$I$1609</f>
        <v>33.44</v>
      </c>
      <c r="G582" s="842"/>
      <c r="H582" s="842"/>
      <c r="I582" s="843">
        <f t="shared" ref="I582:I584" si="62">ROUND(F582*D582,4)</f>
        <v>1.1704000000000001</v>
      </c>
    </row>
    <row r="583" spans="1:9" ht="42.75" x14ac:dyDescent="0.25">
      <c r="A583" s="838" t="s">
        <v>152</v>
      </c>
      <c r="B583" s="839" t="s">
        <v>1235</v>
      </c>
      <c r="C583" s="840" t="s">
        <v>62</v>
      </c>
      <c r="D583" s="840">
        <v>1.4999999999999999E-4</v>
      </c>
      <c r="E583" s="840" t="s">
        <v>59</v>
      </c>
      <c r="F583" s="841">
        <f>$I$1609</f>
        <v>33.44</v>
      </c>
      <c r="G583" s="842"/>
      <c r="H583" s="842"/>
      <c r="I583" s="843">
        <f t="shared" si="62"/>
        <v>5.0000000000000001E-3</v>
      </c>
    </row>
    <row r="584" spans="1:9" ht="42.75" x14ac:dyDescent="0.25">
      <c r="A584" s="838" t="s">
        <v>1114</v>
      </c>
      <c r="B584" s="839" t="s">
        <v>1234</v>
      </c>
      <c r="C584" s="840" t="s">
        <v>62</v>
      </c>
      <c r="D584" s="840">
        <v>6.0000000000000002E-5</v>
      </c>
      <c r="E584" s="840" t="s">
        <v>59</v>
      </c>
      <c r="F584" s="841">
        <f>$I$1609</f>
        <v>33.44</v>
      </c>
      <c r="G584" s="842"/>
      <c r="H584" s="842"/>
      <c r="I584" s="843">
        <f t="shared" si="62"/>
        <v>2E-3</v>
      </c>
    </row>
    <row r="585" spans="1:9" ht="15" x14ac:dyDescent="0.25">
      <c r="A585" s="845"/>
      <c r="B585" s="739"/>
      <c r="C585" s="739"/>
      <c r="D585" s="739"/>
      <c r="E585" s="739"/>
      <c r="F585" s="739"/>
      <c r="G585" s="739"/>
      <c r="H585" s="646" t="s">
        <v>63</v>
      </c>
      <c r="I585" s="846">
        <f>SUM(I582:I584)</f>
        <v>1.1774</v>
      </c>
    </row>
    <row r="586" spans="1:9" ht="15" x14ac:dyDescent="0.25">
      <c r="A586" s="862" t="s">
        <v>64</v>
      </c>
      <c r="B586" s="842"/>
      <c r="C586" s="863" t="s">
        <v>10</v>
      </c>
      <c r="D586" s="863" t="s">
        <v>28</v>
      </c>
      <c r="E586" s="740"/>
      <c r="F586" s="735" t="s">
        <v>65</v>
      </c>
      <c r="G586" s="740"/>
      <c r="H586" s="842"/>
      <c r="I586" s="853" t="s">
        <v>43</v>
      </c>
    </row>
    <row r="587" spans="1:9" ht="15" x14ac:dyDescent="0.25">
      <c r="A587" s="845"/>
      <c r="B587" s="739"/>
      <c r="C587" s="739"/>
      <c r="D587" s="739"/>
      <c r="E587" s="736" t="s">
        <v>66</v>
      </c>
      <c r="F587" s="736" t="s">
        <v>67</v>
      </c>
      <c r="G587" s="736" t="s">
        <v>68</v>
      </c>
      <c r="H587" s="739"/>
      <c r="I587" s="864"/>
    </row>
    <row r="588" spans="1:9" ht="28.5" x14ac:dyDescent="0.25">
      <c r="A588" s="838" t="s">
        <v>1107</v>
      </c>
      <c r="B588" s="839" t="s">
        <v>1083</v>
      </c>
      <c r="C588" s="840">
        <v>3.5000000000000003E-2</v>
      </c>
      <c r="D588" s="840" t="s">
        <v>69</v>
      </c>
      <c r="E588" s="897">
        <v>5914449</v>
      </c>
      <c r="F588" s="897">
        <v>5914464</v>
      </c>
      <c r="G588" s="897">
        <v>5914479</v>
      </c>
      <c r="H588" s="842"/>
      <c r="I588" s="888">
        <f>ROUND(C588*((VLOOKUP(A588,Material!$A$8:$H$108,6,0)*Composições!E588)+(VLOOKUP(A588,Material!$A$8:$H$108,7,0)*Composições!F588)+(VLOOKUP(A588,Material!$A$8:$H$108,8,0)*Composições!G588)),4)</f>
        <v>0</v>
      </c>
    </row>
    <row r="589" spans="1:9" ht="42.75" x14ac:dyDescent="0.25">
      <c r="A589" s="838" t="s">
        <v>152</v>
      </c>
      <c r="B589" s="839" t="s">
        <v>1235</v>
      </c>
      <c r="C589" s="840">
        <v>1.4999999999999999E-4</v>
      </c>
      <c r="D589" s="840" t="s">
        <v>69</v>
      </c>
      <c r="E589" s="897">
        <v>5914449</v>
      </c>
      <c r="F589" s="897">
        <v>5914464</v>
      </c>
      <c r="G589" s="897">
        <v>5914479</v>
      </c>
      <c r="H589" s="842"/>
      <c r="I589" s="888">
        <f>ROUND(C589*((VLOOKUP(A589,Material!$A$8:$H$108,6,0)*Composições!E589)+(VLOOKUP(A589,Material!$A$8:$H$108,7,0)*Composições!F589)+(VLOOKUP(A589,Material!$A$8:$H$108,8,0)*Composições!G589)),4)</f>
        <v>0</v>
      </c>
    </row>
    <row r="590" spans="1:9" ht="42.75" x14ac:dyDescent="0.25">
      <c r="A590" s="838" t="s">
        <v>1114</v>
      </c>
      <c r="B590" s="839" t="s">
        <v>1234</v>
      </c>
      <c r="C590" s="840">
        <v>6.0000000000000002E-5</v>
      </c>
      <c r="D590" s="840" t="s">
        <v>69</v>
      </c>
      <c r="E590" s="897">
        <v>5914449</v>
      </c>
      <c r="F590" s="897">
        <v>5914464</v>
      </c>
      <c r="G590" s="897">
        <v>5914479</v>
      </c>
      <c r="H590" s="842"/>
      <c r="I590" s="888">
        <f>ROUND(C590*((VLOOKUP(A590,Material!$A$8:$H$108,6,0)*Composições!E590)+(VLOOKUP(A590,Material!$A$8:$H$108,7,0)*Composições!F590)+(VLOOKUP(A590,Material!$A$8:$H$108,8,0)*Composições!G590)),4)</f>
        <v>0</v>
      </c>
    </row>
    <row r="591" spans="1:9" ht="15" x14ac:dyDescent="0.25">
      <c r="A591" s="849"/>
      <c r="B591" s="842"/>
      <c r="C591" s="842"/>
      <c r="D591" s="842"/>
      <c r="E591" s="842"/>
      <c r="F591" s="842"/>
      <c r="G591" s="842"/>
      <c r="H591" s="850" t="s">
        <v>70</v>
      </c>
      <c r="I591" s="889">
        <f>SUM(I588:I590)</f>
        <v>0</v>
      </c>
    </row>
    <row r="592" spans="1:9" ht="15.75" thickBot="1" x14ac:dyDescent="0.3">
      <c r="A592" s="865"/>
      <c r="B592" s="747"/>
      <c r="C592" s="747"/>
      <c r="D592" s="747"/>
      <c r="E592" s="747"/>
      <c r="F592" s="747"/>
      <c r="G592" s="747"/>
      <c r="H592" s="649" t="s">
        <v>71</v>
      </c>
      <c r="I592" s="876">
        <f>ROUND(I591+I585+I580,2)</f>
        <v>1565.29</v>
      </c>
    </row>
    <row r="593" spans="1:9" x14ac:dyDescent="0.25">
      <c r="A593" s="849"/>
      <c r="B593" s="839" t="s">
        <v>72</v>
      </c>
      <c r="C593" s="842"/>
      <c r="D593" s="842"/>
      <c r="E593" s="842"/>
      <c r="F593" s="842"/>
      <c r="G593" s="842"/>
      <c r="H593" s="842"/>
      <c r="I593" s="867"/>
    </row>
    <row r="594" spans="1:9" x14ac:dyDescent="0.25">
      <c r="A594" s="868"/>
      <c r="B594" s="870"/>
      <c r="C594" s="870"/>
      <c r="D594" s="870"/>
      <c r="E594" s="870"/>
      <c r="F594" s="870"/>
      <c r="G594" s="870"/>
      <c r="H594" s="870"/>
      <c r="I594" s="871"/>
    </row>
    <row r="595" spans="1:9" ht="18" x14ac:dyDescent="0.25">
      <c r="A595" s="822" t="s">
        <v>223</v>
      </c>
      <c r="B595" s="823"/>
      <c r="C595" s="823"/>
      <c r="D595" s="824"/>
      <c r="E595" s="823"/>
      <c r="F595" s="825"/>
      <c r="G595" s="824"/>
      <c r="H595" s="823"/>
      <c r="I595" s="826"/>
    </row>
    <row r="596" spans="1:9" ht="15.75" x14ac:dyDescent="0.25">
      <c r="A596" s="827" t="s">
        <v>0</v>
      </c>
      <c r="B596" s="828"/>
      <c r="C596" s="828"/>
      <c r="D596" s="829" t="str">
        <f>$D$3</f>
        <v>Julho/2022</v>
      </c>
      <c r="E596" s="828"/>
      <c r="F596" s="828"/>
      <c r="G596" s="830" t="s">
        <v>1</v>
      </c>
      <c r="H596" s="830">
        <v>4.9800000000000004</v>
      </c>
      <c r="I596" s="831" t="s">
        <v>136</v>
      </c>
    </row>
    <row r="597" spans="1:9" ht="31.5" x14ac:dyDescent="0.25">
      <c r="A597" s="880">
        <v>4507772</v>
      </c>
      <c r="B597" s="817" t="s">
        <v>1346</v>
      </c>
      <c r="C597" s="745" t="str">
        <f>I596</f>
        <v>un</v>
      </c>
      <c r="D597" s="749">
        <f>I632</f>
        <v>739.62</v>
      </c>
      <c r="E597" s="746"/>
      <c r="F597" s="746"/>
      <c r="G597" s="746"/>
      <c r="H597" s="733"/>
      <c r="I597" s="833" t="s">
        <v>5</v>
      </c>
    </row>
    <row r="598" spans="1:9" ht="15.75" x14ac:dyDescent="0.25">
      <c r="A598" s="834"/>
      <c r="B598" s="828"/>
      <c r="C598" s="828"/>
      <c r="D598" s="1100" t="s">
        <v>6</v>
      </c>
      <c r="E598" s="1101"/>
      <c r="F598" s="1100" t="s">
        <v>7</v>
      </c>
      <c r="G598" s="1101"/>
      <c r="H598" s="828"/>
      <c r="I598" s="835" t="s">
        <v>8</v>
      </c>
    </row>
    <row r="599" spans="1:9" ht="15.75" x14ac:dyDescent="0.25">
      <c r="A599" s="836" t="s">
        <v>9</v>
      </c>
      <c r="B599" s="746"/>
      <c r="C599" s="734" t="s">
        <v>10</v>
      </c>
      <c r="D599" s="734" t="s">
        <v>11</v>
      </c>
      <c r="E599" s="734" t="s">
        <v>12</v>
      </c>
      <c r="F599" s="734" t="s">
        <v>13</v>
      </c>
      <c r="G599" s="734" t="s">
        <v>14</v>
      </c>
      <c r="H599" s="746"/>
      <c r="I599" s="837" t="s">
        <v>15</v>
      </c>
    </row>
    <row r="600" spans="1:9" ht="28.5" x14ac:dyDescent="0.25">
      <c r="A600" s="838" t="s">
        <v>916</v>
      </c>
      <c r="B600" s="839" t="s">
        <v>918</v>
      </c>
      <c r="C600" s="840">
        <v>1</v>
      </c>
      <c r="D600" s="840">
        <v>1</v>
      </c>
      <c r="E600" s="840">
        <v>0</v>
      </c>
      <c r="F600" s="841">
        <f>VLOOKUP(A600,Equipamento!$A$8:$E$91,4,0)</f>
        <v>38.974499999999999</v>
      </c>
      <c r="G600" s="841">
        <f>VLOOKUP(A600,Equipamento!$A$8:$E$91,5,0)</f>
        <v>36.425199999999997</v>
      </c>
      <c r="H600" s="842"/>
      <c r="I600" s="843">
        <f t="shared" ref="I600:I602" si="63">ROUND(C600*D600*F600+C600*E600*G600,4)</f>
        <v>38.974499999999999</v>
      </c>
    </row>
    <row r="601" spans="1:9" x14ac:dyDescent="0.25">
      <c r="A601" s="838" t="s">
        <v>106</v>
      </c>
      <c r="B601" s="839" t="s">
        <v>1081</v>
      </c>
      <c r="C601" s="840">
        <v>1</v>
      </c>
      <c r="D601" s="840">
        <v>1</v>
      </c>
      <c r="E601" s="840">
        <v>0</v>
      </c>
      <c r="F601" s="841">
        <f>VLOOKUP(A601,Equipamento!$A$8:$E$91,4,0)</f>
        <v>20.365600000000001</v>
      </c>
      <c r="G601" s="841">
        <f>VLOOKUP(A601,Equipamento!$A$8:$E$91,5,0)</f>
        <v>3.8374999999999999</v>
      </c>
      <c r="H601" s="842"/>
      <c r="I601" s="843">
        <f t="shared" si="63"/>
        <v>20.365600000000001</v>
      </c>
    </row>
    <row r="602" spans="1:9" x14ac:dyDescent="0.25">
      <c r="A602" s="838" t="s">
        <v>148</v>
      </c>
      <c r="B602" s="839" t="s">
        <v>149</v>
      </c>
      <c r="C602" s="840">
        <v>1</v>
      </c>
      <c r="D602" s="840">
        <v>1</v>
      </c>
      <c r="E602" s="840">
        <v>0</v>
      </c>
      <c r="F602" s="841">
        <f>VLOOKUP(A602,Equipamento!$A$8:$E$91,4,0)</f>
        <v>0.44769999999999999</v>
      </c>
      <c r="G602" s="841">
        <f>VLOOKUP(A602,Equipamento!$A$8:$E$91,5,0)</f>
        <v>0.31119999999999998</v>
      </c>
      <c r="H602" s="842"/>
      <c r="I602" s="843">
        <f t="shared" si="63"/>
        <v>0.44769999999999999</v>
      </c>
    </row>
    <row r="603" spans="1:9" ht="15" x14ac:dyDescent="0.25">
      <c r="A603" s="845"/>
      <c r="B603" s="739"/>
      <c r="C603" s="739"/>
      <c r="D603" s="739"/>
      <c r="E603" s="739"/>
      <c r="F603" s="739"/>
      <c r="G603" s="739"/>
      <c r="H603" s="646" t="s">
        <v>26</v>
      </c>
      <c r="I603" s="846">
        <f>SUM(I598:I602)</f>
        <v>59.787799999999997</v>
      </c>
    </row>
    <row r="604" spans="1:9" ht="15" x14ac:dyDescent="0.25">
      <c r="A604" s="847" t="s">
        <v>27</v>
      </c>
      <c r="B604" s="740"/>
      <c r="C604" s="735" t="s">
        <v>10</v>
      </c>
      <c r="D604" s="735" t="s">
        <v>28</v>
      </c>
      <c r="E604" s="740"/>
      <c r="F604" s="735" t="s">
        <v>29</v>
      </c>
      <c r="G604" s="740"/>
      <c r="H604" s="740"/>
      <c r="I604" s="848" t="s">
        <v>30</v>
      </c>
    </row>
    <row r="605" spans="1:9" x14ac:dyDescent="0.25">
      <c r="A605" s="838" t="s">
        <v>87</v>
      </c>
      <c r="B605" s="839" t="s">
        <v>88</v>
      </c>
      <c r="C605" s="840">
        <v>3</v>
      </c>
      <c r="D605" s="840" t="s">
        <v>33</v>
      </c>
      <c r="E605" s="842"/>
      <c r="F605" s="841">
        <f>VLOOKUP(A605,'Mão de obra'!$A$3:$E$34,5,0)</f>
        <v>18.384599999999999</v>
      </c>
      <c r="G605" s="842"/>
      <c r="H605" s="842"/>
      <c r="I605" s="843">
        <f t="shared" ref="I605:I606" si="64">ROUND(C605*F605,4)</f>
        <v>55.153799999999997</v>
      </c>
    </row>
    <row r="606" spans="1:9" x14ac:dyDescent="0.25">
      <c r="A606" s="838" t="s">
        <v>90</v>
      </c>
      <c r="B606" s="839" t="s">
        <v>91</v>
      </c>
      <c r="C606" s="840">
        <v>1</v>
      </c>
      <c r="D606" s="840" t="s">
        <v>33</v>
      </c>
      <c r="E606" s="842"/>
      <c r="F606" s="841">
        <f>VLOOKUP(A606,'Mão de obra'!$A$3:$E$34,5,0)</f>
        <v>27.195399999999999</v>
      </c>
      <c r="G606" s="842"/>
      <c r="H606" s="842"/>
      <c r="I606" s="843">
        <f t="shared" si="64"/>
        <v>27.195399999999999</v>
      </c>
    </row>
    <row r="607" spans="1:9" ht="15" x14ac:dyDescent="0.25">
      <c r="A607" s="849"/>
      <c r="B607" s="842"/>
      <c r="C607" s="842"/>
      <c r="D607" s="842"/>
      <c r="E607" s="842"/>
      <c r="F607" s="842"/>
      <c r="G607" s="842"/>
      <c r="H607" s="850" t="s">
        <v>36</v>
      </c>
      <c r="I607" s="851">
        <f>SUM(I605:I606)</f>
        <v>82.349199999999996</v>
      </c>
    </row>
    <row r="608" spans="1:9" ht="15" x14ac:dyDescent="0.25">
      <c r="A608" s="845"/>
      <c r="B608" s="739"/>
      <c r="C608" s="739"/>
      <c r="D608" s="739"/>
      <c r="E608" s="739"/>
      <c r="F608" s="739"/>
      <c r="G608" s="739"/>
      <c r="H608" s="646" t="s">
        <v>37</v>
      </c>
      <c r="I608" s="846">
        <f>I607+I603</f>
        <v>142.137</v>
      </c>
    </row>
    <row r="609" spans="1:9" ht="15" x14ac:dyDescent="0.25">
      <c r="A609" s="849"/>
      <c r="B609" s="842"/>
      <c r="C609" s="842"/>
      <c r="D609" s="842"/>
      <c r="E609" s="842"/>
      <c r="F609" s="842"/>
      <c r="G609" s="842"/>
      <c r="H609" s="850" t="s">
        <v>38</v>
      </c>
      <c r="I609" s="853">
        <f>ROUND(I608/H596,4)</f>
        <v>28.541599999999999</v>
      </c>
    </row>
    <row r="610" spans="1:9" ht="15" x14ac:dyDescent="0.25">
      <c r="A610" s="849"/>
      <c r="B610" s="842"/>
      <c r="C610" s="842"/>
      <c r="D610" s="842"/>
      <c r="E610" s="842"/>
      <c r="F610" s="842"/>
      <c r="G610" s="842"/>
      <c r="H610" s="850" t="s">
        <v>39</v>
      </c>
      <c r="I610" s="853">
        <v>0</v>
      </c>
    </row>
    <row r="611" spans="1:9" ht="15" x14ac:dyDescent="0.25">
      <c r="A611" s="845"/>
      <c r="B611" s="739"/>
      <c r="C611" s="739"/>
      <c r="D611" s="739"/>
      <c r="E611" s="739"/>
      <c r="F611" s="739"/>
      <c r="G611" s="739"/>
      <c r="H611" s="646" t="s">
        <v>40</v>
      </c>
      <c r="I611" s="874">
        <v>0</v>
      </c>
    </row>
    <row r="612" spans="1:9" ht="15" x14ac:dyDescent="0.25">
      <c r="A612" s="847" t="s">
        <v>41</v>
      </c>
      <c r="B612" s="740"/>
      <c r="C612" s="735" t="s">
        <v>10</v>
      </c>
      <c r="D612" s="735" t="s">
        <v>28</v>
      </c>
      <c r="E612" s="740"/>
      <c r="F612" s="735" t="s">
        <v>42</v>
      </c>
      <c r="G612" s="740"/>
      <c r="H612" s="740"/>
      <c r="I612" s="848" t="s">
        <v>43</v>
      </c>
    </row>
    <row r="613" spans="1:9" x14ac:dyDescent="0.25">
      <c r="A613" s="838" t="s">
        <v>1104</v>
      </c>
      <c r="B613" s="839" t="s">
        <v>1347</v>
      </c>
      <c r="C613" s="840">
        <v>1</v>
      </c>
      <c r="D613" s="840" t="s">
        <v>136</v>
      </c>
      <c r="E613" s="842"/>
      <c r="F613" s="841">
        <f>VLOOKUP(A613,Material!$A$8:$D$108,4,0)</f>
        <v>686.89949999999999</v>
      </c>
      <c r="G613" s="842"/>
      <c r="H613" s="842"/>
      <c r="I613" s="843">
        <f t="shared" ref="I613:I615" si="65">ROUND(C613*F613,4)</f>
        <v>686.89949999999999</v>
      </c>
    </row>
    <row r="614" spans="1:9" ht="28.5" x14ac:dyDescent="0.25">
      <c r="A614" s="838" t="s">
        <v>152</v>
      </c>
      <c r="B614" s="839" t="s">
        <v>153</v>
      </c>
      <c r="C614" s="840">
        <v>0.5</v>
      </c>
      <c r="D614" s="840" t="s">
        <v>114</v>
      </c>
      <c r="E614" s="842"/>
      <c r="F614" s="841">
        <f>VLOOKUP(A614,Material!$A$8:$D$108,4,0)</f>
        <v>9.4867000000000008</v>
      </c>
      <c r="G614" s="842"/>
      <c r="H614" s="842"/>
      <c r="I614" s="843">
        <f t="shared" si="65"/>
        <v>4.7434000000000003</v>
      </c>
    </row>
    <row r="615" spans="1:9" x14ac:dyDescent="0.25">
      <c r="A615" s="838" t="s">
        <v>154</v>
      </c>
      <c r="B615" s="839" t="s">
        <v>155</v>
      </c>
      <c r="C615" s="840">
        <v>2</v>
      </c>
      <c r="D615" s="840" t="s">
        <v>136</v>
      </c>
      <c r="E615" s="842"/>
      <c r="F615" s="841">
        <f>VLOOKUP(A615,Material!$A$8:$D$108,4,0)</f>
        <v>1.4186000000000001</v>
      </c>
      <c r="G615" s="842"/>
      <c r="H615" s="842"/>
      <c r="I615" s="843">
        <f t="shared" si="65"/>
        <v>2.8372000000000002</v>
      </c>
    </row>
    <row r="616" spans="1:9" ht="15" x14ac:dyDescent="0.25">
      <c r="A616" s="845"/>
      <c r="B616" s="739"/>
      <c r="C616" s="739"/>
      <c r="D616" s="739"/>
      <c r="E616" s="739"/>
      <c r="F616" s="739"/>
      <c r="G616" s="739"/>
      <c r="H616" s="646" t="s">
        <v>51</v>
      </c>
      <c r="I616" s="846">
        <f>SUM(I613:I615)</f>
        <v>694.48009999999999</v>
      </c>
    </row>
    <row r="617" spans="1:9" ht="15" x14ac:dyDescent="0.25">
      <c r="A617" s="847" t="s">
        <v>52</v>
      </c>
      <c r="B617" s="740"/>
      <c r="C617" s="735" t="s">
        <v>10</v>
      </c>
      <c r="D617" s="735" t="s">
        <v>28</v>
      </c>
      <c r="E617" s="740"/>
      <c r="F617" s="735" t="s">
        <v>43</v>
      </c>
      <c r="G617" s="740"/>
      <c r="H617" s="740"/>
      <c r="I617" s="856" t="s">
        <v>43</v>
      </c>
    </row>
    <row r="618" spans="1:9" x14ac:dyDescent="0.25">
      <c r="A618" s="838">
        <v>4516137</v>
      </c>
      <c r="B618" s="842" t="s">
        <v>1082</v>
      </c>
      <c r="C618" s="840">
        <v>0.1449</v>
      </c>
      <c r="D618" s="840" t="s">
        <v>105</v>
      </c>
      <c r="E618" s="842"/>
      <c r="F618" s="841">
        <v>109.87</v>
      </c>
      <c r="G618" s="842"/>
      <c r="H618" s="842"/>
      <c r="I618" s="843">
        <f t="shared" ref="I618" si="66">ROUND(C618*F618,4)</f>
        <v>15.920199999999999</v>
      </c>
    </row>
    <row r="619" spans="1:9" ht="15.75" x14ac:dyDescent="0.25">
      <c r="A619" s="834"/>
      <c r="B619" s="828"/>
      <c r="C619" s="828"/>
      <c r="D619" s="828"/>
      <c r="E619" s="828"/>
      <c r="F619" s="828"/>
      <c r="G619" s="828"/>
      <c r="H619" s="830" t="s">
        <v>53</v>
      </c>
      <c r="I619" s="895">
        <f>I618</f>
        <v>15.920199999999999</v>
      </c>
    </row>
    <row r="620" spans="1:9" ht="15.75" x14ac:dyDescent="0.25">
      <c r="A620" s="858"/>
      <c r="B620" s="746"/>
      <c r="C620" s="746"/>
      <c r="D620" s="746"/>
      <c r="E620" s="746"/>
      <c r="F620" s="746"/>
      <c r="G620" s="746"/>
      <c r="H620" s="648" t="s">
        <v>54</v>
      </c>
      <c r="I620" s="875">
        <f>ROUND(I619+I616+I609+I610+I611,4)</f>
        <v>738.94190000000003</v>
      </c>
    </row>
    <row r="621" spans="1:9" ht="15.75" x14ac:dyDescent="0.25">
      <c r="A621" s="860" t="s">
        <v>55</v>
      </c>
      <c r="B621" s="816"/>
      <c r="C621" s="815" t="s">
        <v>56</v>
      </c>
      <c r="D621" s="815" t="s">
        <v>10</v>
      </c>
      <c r="E621" s="815" t="s">
        <v>28</v>
      </c>
      <c r="F621" s="815" t="s">
        <v>43</v>
      </c>
      <c r="G621" s="816"/>
      <c r="H621" s="816"/>
      <c r="I621" s="861" t="s">
        <v>43</v>
      </c>
    </row>
    <row r="622" spans="1:9" ht="15" x14ac:dyDescent="0.25">
      <c r="A622" s="838" t="s">
        <v>1104</v>
      </c>
      <c r="B622" s="839" t="s">
        <v>1347</v>
      </c>
      <c r="C622" s="840" t="s">
        <v>62</v>
      </c>
      <c r="D622" s="840">
        <v>0.02</v>
      </c>
      <c r="E622" s="840" t="s">
        <v>59</v>
      </c>
      <c r="F622" s="841">
        <f>$I$1609</f>
        <v>33.44</v>
      </c>
      <c r="G622" s="828"/>
      <c r="H622" s="828"/>
      <c r="I622" s="843">
        <f t="shared" ref="I622:I624" si="67">ROUND(F622*D622,4)</f>
        <v>0.66879999999999995</v>
      </c>
    </row>
    <row r="623" spans="1:9" ht="42.75" x14ac:dyDescent="0.25">
      <c r="A623" s="838" t="s">
        <v>152</v>
      </c>
      <c r="B623" s="839" t="s">
        <v>1235</v>
      </c>
      <c r="C623" s="840" t="s">
        <v>62</v>
      </c>
      <c r="D623" s="840">
        <v>1.4999999999999999E-4</v>
      </c>
      <c r="E623" s="840" t="s">
        <v>59</v>
      </c>
      <c r="F623" s="841">
        <f>$I$1609</f>
        <v>33.44</v>
      </c>
      <c r="G623" s="828"/>
      <c r="H623" s="828"/>
      <c r="I623" s="843">
        <f t="shared" si="67"/>
        <v>5.0000000000000001E-3</v>
      </c>
    </row>
    <row r="624" spans="1:9" ht="42.75" x14ac:dyDescent="0.25">
      <c r="A624" s="838" t="s">
        <v>1114</v>
      </c>
      <c r="B624" s="839" t="s">
        <v>1234</v>
      </c>
      <c r="C624" s="840" t="s">
        <v>62</v>
      </c>
      <c r="D624" s="840">
        <v>3.0000000000000001E-5</v>
      </c>
      <c r="E624" s="840" t="s">
        <v>59</v>
      </c>
      <c r="F624" s="841">
        <f>$I$1609</f>
        <v>33.44</v>
      </c>
      <c r="G624" s="842"/>
      <c r="H624" s="842"/>
      <c r="I624" s="843">
        <f t="shared" si="67"/>
        <v>1E-3</v>
      </c>
    </row>
    <row r="625" spans="1:9" ht="15" x14ac:dyDescent="0.25">
      <c r="A625" s="845"/>
      <c r="B625" s="739"/>
      <c r="C625" s="739"/>
      <c r="D625" s="739"/>
      <c r="E625" s="739"/>
      <c r="F625" s="739"/>
      <c r="G625" s="739"/>
      <c r="H625" s="646" t="s">
        <v>63</v>
      </c>
      <c r="I625" s="846">
        <f>SUM(I622:I624)</f>
        <v>0.67479999999999996</v>
      </c>
    </row>
    <row r="626" spans="1:9" ht="15" x14ac:dyDescent="0.25">
      <c r="A626" s="862" t="s">
        <v>64</v>
      </c>
      <c r="B626" s="842"/>
      <c r="C626" s="863" t="s">
        <v>10</v>
      </c>
      <c r="D626" s="863" t="s">
        <v>28</v>
      </c>
      <c r="E626" s="740"/>
      <c r="F626" s="735" t="s">
        <v>65</v>
      </c>
      <c r="G626" s="740"/>
      <c r="H626" s="842"/>
      <c r="I626" s="853" t="s">
        <v>43</v>
      </c>
    </row>
    <row r="627" spans="1:9" ht="15" x14ac:dyDescent="0.25">
      <c r="A627" s="845"/>
      <c r="B627" s="739"/>
      <c r="C627" s="739"/>
      <c r="D627" s="739"/>
      <c r="E627" s="736" t="s">
        <v>66</v>
      </c>
      <c r="F627" s="736" t="s">
        <v>67</v>
      </c>
      <c r="G627" s="736" t="s">
        <v>68</v>
      </c>
      <c r="H627" s="739"/>
      <c r="I627" s="864"/>
    </row>
    <row r="628" spans="1:9" ht="28.5" x14ac:dyDescent="0.25">
      <c r="A628" s="838" t="s">
        <v>1107</v>
      </c>
      <c r="B628" s="839" t="s">
        <v>1083</v>
      </c>
      <c r="C628" s="840">
        <v>0.02</v>
      </c>
      <c r="D628" s="840" t="s">
        <v>69</v>
      </c>
      <c r="E628" s="897">
        <v>5914449</v>
      </c>
      <c r="F628" s="897">
        <v>5914464</v>
      </c>
      <c r="G628" s="897">
        <v>5914479</v>
      </c>
      <c r="H628" s="842"/>
      <c r="I628" s="888">
        <f>ROUND(C628*((VLOOKUP(A628,Material!$A$8:$H$108,6,0)*Composições!E628)+(VLOOKUP(A628,Material!$A$8:$H$108,7,0)*Composições!F628)+(VLOOKUP(A628,Material!$A$8:$H$108,8,0)*Composições!G628)),4)</f>
        <v>0</v>
      </c>
    </row>
    <row r="629" spans="1:9" ht="42.75" x14ac:dyDescent="0.25">
      <c r="A629" s="838" t="s">
        <v>152</v>
      </c>
      <c r="B629" s="839" t="s">
        <v>1235</v>
      </c>
      <c r="C629" s="840">
        <v>1.4999999999999999E-4</v>
      </c>
      <c r="D629" s="840" t="s">
        <v>69</v>
      </c>
      <c r="E629" s="897">
        <v>5914449</v>
      </c>
      <c r="F629" s="897">
        <v>5914464</v>
      </c>
      <c r="G629" s="897">
        <v>5914479</v>
      </c>
      <c r="H629" s="842"/>
      <c r="I629" s="888">
        <f>ROUND(C629*((VLOOKUP(A629,Material!$A$8:$H$108,6,0)*Composições!E629)+(VLOOKUP(A629,Material!$A$8:$H$108,7,0)*Composições!F629)+(VLOOKUP(A629,Material!$A$8:$H$108,8,0)*Composições!G629)),4)</f>
        <v>0</v>
      </c>
    </row>
    <row r="630" spans="1:9" ht="42.75" x14ac:dyDescent="0.25">
      <c r="A630" s="838" t="s">
        <v>1114</v>
      </c>
      <c r="B630" s="839" t="s">
        <v>1234</v>
      </c>
      <c r="C630" s="840">
        <v>3.0000000000000001E-5</v>
      </c>
      <c r="D630" s="840" t="s">
        <v>69</v>
      </c>
      <c r="E630" s="897">
        <v>5914449</v>
      </c>
      <c r="F630" s="897">
        <v>5914464</v>
      </c>
      <c r="G630" s="897">
        <v>5914479</v>
      </c>
      <c r="H630" s="842"/>
      <c r="I630" s="888">
        <f>ROUND(C630*((VLOOKUP(A630,Material!$A$8:$H$108,6,0)*Composições!E630)+(VLOOKUP(A630,Material!$A$8:$H$108,7,0)*Composições!F630)+(VLOOKUP(A630,Material!$A$8:$H$108,8,0)*Composições!G630)),4)</f>
        <v>0</v>
      </c>
    </row>
    <row r="631" spans="1:9" ht="15" x14ac:dyDescent="0.25">
      <c r="A631" s="849"/>
      <c r="B631" s="842"/>
      <c r="C631" s="842"/>
      <c r="D631" s="842"/>
      <c r="E631" s="842"/>
      <c r="F631" s="842"/>
      <c r="G631" s="842"/>
      <c r="H631" s="850" t="s">
        <v>70</v>
      </c>
      <c r="I631" s="889">
        <f>SUM(I628:I630)</f>
        <v>0</v>
      </c>
    </row>
    <row r="632" spans="1:9" ht="15.75" thickBot="1" x14ac:dyDescent="0.3">
      <c r="A632" s="865"/>
      <c r="B632" s="747"/>
      <c r="C632" s="747"/>
      <c r="D632" s="747"/>
      <c r="E632" s="747"/>
      <c r="F632" s="747"/>
      <c r="G632" s="747"/>
      <c r="H632" s="649" t="s">
        <v>71</v>
      </c>
      <c r="I632" s="876">
        <f>ROUND(I631+I625+I620,2)</f>
        <v>739.62</v>
      </c>
    </row>
    <row r="633" spans="1:9" x14ac:dyDescent="0.25">
      <c r="A633" s="849"/>
      <c r="B633" s="839" t="s">
        <v>72</v>
      </c>
      <c r="C633" s="842"/>
      <c r="D633" s="842"/>
      <c r="E633" s="842"/>
      <c r="F633" s="842"/>
      <c r="G633" s="842"/>
      <c r="H633" s="842"/>
      <c r="I633" s="867"/>
    </row>
    <row r="634" spans="1:9" x14ac:dyDescent="0.25">
      <c r="A634" s="868"/>
      <c r="B634" s="870"/>
      <c r="C634" s="870"/>
      <c r="D634" s="870"/>
      <c r="E634" s="870"/>
      <c r="F634" s="870"/>
      <c r="G634" s="870"/>
      <c r="H634" s="870"/>
      <c r="I634" s="871"/>
    </row>
    <row r="635" spans="1:9" ht="18" x14ac:dyDescent="0.25">
      <c r="A635" s="822" t="s">
        <v>223</v>
      </c>
      <c r="B635" s="823"/>
      <c r="C635" s="823"/>
      <c r="D635" s="824"/>
      <c r="E635" s="823"/>
      <c r="F635" s="825"/>
      <c r="G635" s="824"/>
      <c r="H635" s="823"/>
      <c r="I635" s="826"/>
    </row>
    <row r="636" spans="1:9" ht="15.75" x14ac:dyDescent="0.25">
      <c r="A636" s="827" t="s">
        <v>0</v>
      </c>
      <c r="B636" s="828"/>
      <c r="C636" s="828"/>
      <c r="D636" s="829" t="str">
        <f>$D$3</f>
        <v>Julho/2022</v>
      </c>
      <c r="E636" s="828"/>
      <c r="F636" s="828"/>
      <c r="G636" s="830" t="s">
        <v>1</v>
      </c>
      <c r="H636" s="830">
        <v>4.5272699999999997</v>
      </c>
      <c r="I636" s="831" t="s">
        <v>136</v>
      </c>
    </row>
    <row r="637" spans="1:9" ht="31.5" x14ac:dyDescent="0.25">
      <c r="A637" s="880">
        <v>4507755</v>
      </c>
      <c r="B637" s="817" t="s">
        <v>1353</v>
      </c>
      <c r="C637" s="745" t="str">
        <f>I636</f>
        <v>un</v>
      </c>
      <c r="D637" s="749">
        <f>I672</f>
        <v>1133.3699999999999</v>
      </c>
      <c r="E637" s="746"/>
      <c r="F637" s="746"/>
      <c r="G637" s="746"/>
      <c r="H637" s="733"/>
      <c r="I637" s="833" t="s">
        <v>5</v>
      </c>
    </row>
    <row r="638" spans="1:9" ht="15.75" x14ac:dyDescent="0.25">
      <c r="A638" s="834"/>
      <c r="B638" s="828"/>
      <c r="C638" s="828"/>
      <c r="D638" s="1100" t="s">
        <v>6</v>
      </c>
      <c r="E638" s="1101"/>
      <c r="F638" s="1100" t="s">
        <v>7</v>
      </c>
      <c r="G638" s="1101"/>
      <c r="H638" s="828"/>
      <c r="I638" s="835" t="s">
        <v>8</v>
      </c>
    </row>
    <row r="639" spans="1:9" ht="15.75" x14ac:dyDescent="0.25">
      <c r="A639" s="836" t="s">
        <v>9</v>
      </c>
      <c r="B639" s="746"/>
      <c r="C639" s="734" t="s">
        <v>10</v>
      </c>
      <c r="D639" s="734" t="s">
        <v>11</v>
      </c>
      <c r="E639" s="734" t="s">
        <v>12</v>
      </c>
      <c r="F639" s="734" t="s">
        <v>13</v>
      </c>
      <c r="G639" s="734" t="s">
        <v>14</v>
      </c>
      <c r="H639" s="746"/>
      <c r="I639" s="837" t="s">
        <v>15</v>
      </c>
    </row>
    <row r="640" spans="1:9" ht="28.5" x14ac:dyDescent="0.25">
      <c r="A640" s="838" t="s">
        <v>916</v>
      </c>
      <c r="B640" s="839" t="s">
        <v>1192</v>
      </c>
      <c r="C640" s="873">
        <v>1</v>
      </c>
      <c r="D640" s="873">
        <v>1</v>
      </c>
      <c r="E640" s="873">
        <v>0</v>
      </c>
      <c r="F640" s="841">
        <f>VLOOKUP(A640,Equipamento!$A$8:$E$91,4,0)</f>
        <v>38.974499999999999</v>
      </c>
      <c r="G640" s="841">
        <f>VLOOKUP(A640,Equipamento!$A$8:$E$91,5,0)</f>
        <v>36.425199999999997</v>
      </c>
      <c r="H640" s="842"/>
      <c r="I640" s="843">
        <f t="shared" ref="I640:I642" si="68">ROUND(C640*D640*F640+C640*E640*G640,4)</f>
        <v>38.974499999999999</v>
      </c>
    </row>
    <row r="641" spans="1:9" x14ac:dyDescent="0.25">
      <c r="A641" s="838" t="s">
        <v>106</v>
      </c>
      <c r="B641" s="839" t="s">
        <v>1081</v>
      </c>
      <c r="C641" s="873">
        <v>1</v>
      </c>
      <c r="D641" s="873">
        <v>1</v>
      </c>
      <c r="E641" s="873">
        <v>0</v>
      </c>
      <c r="F641" s="841">
        <f>VLOOKUP(A641,Equipamento!$A$8:$E$91,4,0)</f>
        <v>20.365600000000001</v>
      </c>
      <c r="G641" s="841">
        <f>VLOOKUP(A641,Equipamento!$A$8:$E$91,5,0)</f>
        <v>3.8374999999999999</v>
      </c>
      <c r="H641" s="842"/>
      <c r="I641" s="843">
        <f t="shared" si="68"/>
        <v>20.365600000000001</v>
      </c>
    </row>
    <row r="642" spans="1:9" x14ac:dyDescent="0.25">
      <c r="A642" s="838" t="s">
        <v>148</v>
      </c>
      <c r="B642" s="839" t="s">
        <v>149</v>
      </c>
      <c r="C642" s="873">
        <v>1</v>
      </c>
      <c r="D642" s="873">
        <v>1</v>
      </c>
      <c r="E642" s="873">
        <v>0</v>
      </c>
      <c r="F642" s="841">
        <f>VLOOKUP(A642,Equipamento!$A$8:$E$91,4,0)</f>
        <v>0.44769999999999999</v>
      </c>
      <c r="G642" s="841">
        <f>VLOOKUP(A642,Equipamento!$A$8:$E$91,5,0)</f>
        <v>0.31119999999999998</v>
      </c>
      <c r="H642" s="842"/>
      <c r="I642" s="843">
        <f t="shared" si="68"/>
        <v>0.44769999999999999</v>
      </c>
    </row>
    <row r="643" spans="1:9" ht="15" x14ac:dyDescent="0.25">
      <c r="A643" s="845"/>
      <c r="B643" s="739"/>
      <c r="C643" s="752"/>
      <c r="D643" s="752"/>
      <c r="E643" s="752"/>
      <c r="F643" s="739"/>
      <c r="G643" s="739"/>
      <c r="H643" s="646" t="s">
        <v>26</v>
      </c>
      <c r="I643" s="846">
        <f>SUM(I638:I642)</f>
        <v>59.787799999999997</v>
      </c>
    </row>
    <row r="644" spans="1:9" ht="15" x14ac:dyDescent="0.25">
      <c r="A644" s="847" t="s">
        <v>27</v>
      </c>
      <c r="B644" s="740"/>
      <c r="C644" s="738" t="s">
        <v>10</v>
      </c>
      <c r="D644" s="738" t="s">
        <v>28</v>
      </c>
      <c r="E644" s="753"/>
      <c r="F644" s="735" t="s">
        <v>29</v>
      </c>
      <c r="G644" s="740"/>
      <c r="H644" s="740"/>
      <c r="I644" s="848" t="s">
        <v>30</v>
      </c>
    </row>
    <row r="645" spans="1:9" x14ac:dyDescent="0.25">
      <c r="A645" s="838" t="s">
        <v>87</v>
      </c>
      <c r="B645" s="839" t="s">
        <v>88</v>
      </c>
      <c r="C645" s="873">
        <v>3</v>
      </c>
      <c r="D645" s="873" t="s">
        <v>33</v>
      </c>
      <c r="E645" s="898"/>
      <c r="F645" s="841">
        <f>VLOOKUP(A645,'Mão de obra'!$A$3:$E$34,5,0)</f>
        <v>18.384599999999999</v>
      </c>
      <c r="G645" s="842"/>
      <c r="H645" s="842"/>
      <c r="I645" s="843">
        <f t="shared" ref="I645:I646" si="69">ROUND(C645*F645,4)</f>
        <v>55.153799999999997</v>
      </c>
    </row>
    <row r="646" spans="1:9" x14ac:dyDescent="0.25">
      <c r="A646" s="838" t="s">
        <v>90</v>
      </c>
      <c r="B646" s="839" t="s">
        <v>91</v>
      </c>
      <c r="C646" s="873">
        <v>1</v>
      </c>
      <c r="D646" s="873" t="s">
        <v>33</v>
      </c>
      <c r="E646" s="898"/>
      <c r="F646" s="841">
        <f>VLOOKUP(A646,'Mão de obra'!$A$3:$E$34,5,0)</f>
        <v>27.195399999999999</v>
      </c>
      <c r="G646" s="842"/>
      <c r="H646" s="842"/>
      <c r="I646" s="843">
        <f t="shared" si="69"/>
        <v>27.195399999999999</v>
      </c>
    </row>
    <row r="647" spans="1:9" ht="15" x14ac:dyDescent="0.25">
      <c r="A647" s="849"/>
      <c r="B647" s="842"/>
      <c r="C647" s="842"/>
      <c r="D647" s="842"/>
      <c r="E647" s="842"/>
      <c r="F647" s="842"/>
      <c r="G647" s="842"/>
      <c r="H647" s="850" t="s">
        <v>36</v>
      </c>
      <c r="I647" s="851">
        <f>SUM(I645:I646)</f>
        <v>82.349199999999996</v>
      </c>
    </row>
    <row r="648" spans="1:9" ht="15" x14ac:dyDescent="0.25">
      <c r="A648" s="845"/>
      <c r="B648" s="739"/>
      <c r="C648" s="739"/>
      <c r="D648" s="739"/>
      <c r="E648" s="739"/>
      <c r="F648" s="739"/>
      <c r="G648" s="739"/>
      <c r="H648" s="646" t="s">
        <v>37</v>
      </c>
      <c r="I648" s="846">
        <f>I647+I643</f>
        <v>142.137</v>
      </c>
    </row>
    <row r="649" spans="1:9" ht="15" x14ac:dyDescent="0.25">
      <c r="A649" s="849"/>
      <c r="B649" s="842"/>
      <c r="C649" s="842"/>
      <c r="D649" s="842"/>
      <c r="E649" s="842"/>
      <c r="F649" s="842"/>
      <c r="G649" s="842"/>
      <c r="H649" s="850" t="s">
        <v>38</v>
      </c>
      <c r="I649" s="853">
        <f>ROUND(I648/H636,4)</f>
        <v>31.395700000000001</v>
      </c>
    </row>
    <row r="650" spans="1:9" ht="15" x14ac:dyDescent="0.25">
      <c r="A650" s="849"/>
      <c r="B650" s="842"/>
      <c r="C650" s="842"/>
      <c r="D650" s="842"/>
      <c r="E650" s="842"/>
      <c r="F650" s="842"/>
      <c r="G650" s="842"/>
      <c r="H650" s="850" t="s">
        <v>39</v>
      </c>
      <c r="I650" s="853">
        <v>0</v>
      </c>
    </row>
    <row r="651" spans="1:9" ht="15" x14ac:dyDescent="0.25">
      <c r="A651" s="845"/>
      <c r="B651" s="739"/>
      <c r="C651" s="739"/>
      <c r="D651" s="739"/>
      <c r="E651" s="739"/>
      <c r="F651" s="739"/>
      <c r="G651" s="739"/>
      <c r="H651" s="646" t="s">
        <v>40</v>
      </c>
      <c r="I651" s="874">
        <v>0</v>
      </c>
    </row>
    <row r="652" spans="1:9" ht="15" x14ac:dyDescent="0.25">
      <c r="A652" s="847" t="s">
        <v>41</v>
      </c>
      <c r="B652" s="740"/>
      <c r="C652" s="735" t="s">
        <v>10</v>
      </c>
      <c r="D652" s="735" t="s">
        <v>28</v>
      </c>
      <c r="E652" s="740"/>
      <c r="F652" s="735" t="s">
        <v>42</v>
      </c>
      <c r="G652" s="740"/>
      <c r="H652" s="740"/>
      <c r="I652" s="848" t="s">
        <v>43</v>
      </c>
    </row>
    <row r="653" spans="1:9" x14ac:dyDescent="0.25">
      <c r="A653" s="838" t="s">
        <v>1193</v>
      </c>
      <c r="B653" s="839" t="s">
        <v>1194</v>
      </c>
      <c r="C653" s="840">
        <v>1</v>
      </c>
      <c r="D653" s="840" t="s">
        <v>136</v>
      </c>
      <c r="E653" s="842"/>
      <c r="F653" s="841">
        <f>VLOOKUP(A653,Material!$A$8:$D$108,4,0)</f>
        <v>1078.8766000000001</v>
      </c>
      <c r="G653" s="842"/>
      <c r="H653" s="842"/>
      <c r="I653" s="843">
        <f t="shared" ref="I653:I655" si="70">ROUND(C653*F653,4)</f>
        <v>1078.8766000000001</v>
      </c>
    </row>
    <row r="654" spans="1:9" ht="28.5" x14ac:dyDescent="0.25">
      <c r="A654" s="838" t="s">
        <v>152</v>
      </c>
      <c r="B654" s="839" t="s">
        <v>153</v>
      </c>
      <c r="C654" s="840">
        <v>0.5</v>
      </c>
      <c r="D654" s="840" t="s">
        <v>114</v>
      </c>
      <c r="E654" s="842"/>
      <c r="F654" s="841">
        <f>VLOOKUP(A654,Material!$A$8:$D$108,4,0)</f>
        <v>9.4867000000000008</v>
      </c>
      <c r="G654" s="842"/>
      <c r="H654" s="842"/>
      <c r="I654" s="843">
        <f t="shared" si="70"/>
        <v>4.7434000000000003</v>
      </c>
    </row>
    <row r="655" spans="1:9" x14ac:dyDescent="0.25">
      <c r="A655" s="838" t="s">
        <v>154</v>
      </c>
      <c r="B655" s="839" t="s">
        <v>155</v>
      </c>
      <c r="C655" s="840">
        <v>2</v>
      </c>
      <c r="D655" s="840" t="s">
        <v>136</v>
      </c>
      <c r="E655" s="842"/>
      <c r="F655" s="841">
        <f>VLOOKUP(A655,Material!$A$8:$D$108,4,0)</f>
        <v>1.4186000000000001</v>
      </c>
      <c r="G655" s="842"/>
      <c r="H655" s="842"/>
      <c r="I655" s="843">
        <f t="shared" si="70"/>
        <v>2.8372000000000002</v>
      </c>
    </row>
    <row r="656" spans="1:9" ht="15" x14ac:dyDescent="0.25">
      <c r="A656" s="845"/>
      <c r="B656" s="739"/>
      <c r="C656" s="739"/>
      <c r="D656" s="739"/>
      <c r="E656" s="739"/>
      <c r="F656" s="739"/>
      <c r="G656" s="739"/>
      <c r="H656" s="646" t="s">
        <v>51</v>
      </c>
      <c r="I656" s="846">
        <f>SUM(I653:I655)</f>
        <v>1086.4572000000001</v>
      </c>
    </row>
    <row r="657" spans="1:9" ht="15" x14ac:dyDescent="0.25">
      <c r="A657" s="847" t="s">
        <v>52</v>
      </c>
      <c r="B657" s="740"/>
      <c r="C657" s="735" t="s">
        <v>10</v>
      </c>
      <c r="D657" s="735" t="s">
        <v>28</v>
      </c>
      <c r="E657" s="740"/>
      <c r="F657" s="735" t="s">
        <v>43</v>
      </c>
      <c r="G657" s="740"/>
      <c r="H657" s="740"/>
      <c r="I657" s="856" t="s">
        <v>43</v>
      </c>
    </row>
    <row r="658" spans="1:9" ht="28.5" x14ac:dyDescent="0.25">
      <c r="A658" s="838">
        <v>3816137</v>
      </c>
      <c r="B658" s="899" t="s">
        <v>1082</v>
      </c>
      <c r="C658" s="840">
        <v>0.1449</v>
      </c>
      <c r="D658" s="840" t="s">
        <v>105</v>
      </c>
      <c r="E658" s="842"/>
      <c r="F658" s="841">
        <v>102.4</v>
      </c>
      <c r="G658" s="842"/>
      <c r="H658" s="842"/>
      <c r="I658" s="843">
        <f t="shared" ref="I658" si="71">ROUND(C658*F658,4)</f>
        <v>14.8378</v>
      </c>
    </row>
    <row r="659" spans="1:9" ht="15.75" x14ac:dyDescent="0.25">
      <c r="A659" s="834"/>
      <c r="B659" s="828"/>
      <c r="C659" s="828"/>
      <c r="D659" s="828"/>
      <c r="E659" s="828"/>
      <c r="F659" s="828"/>
      <c r="G659" s="828"/>
      <c r="H659" s="830" t="s">
        <v>53</v>
      </c>
      <c r="I659" s="895">
        <f>I658</f>
        <v>14.8378</v>
      </c>
    </row>
    <row r="660" spans="1:9" ht="15.75" x14ac:dyDescent="0.25">
      <c r="A660" s="858"/>
      <c r="B660" s="746"/>
      <c r="C660" s="746"/>
      <c r="D660" s="746"/>
      <c r="E660" s="746"/>
      <c r="F660" s="746"/>
      <c r="G660" s="746"/>
      <c r="H660" s="648" t="s">
        <v>54</v>
      </c>
      <c r="I660" s="875">
        <f>ROUND(I659+I656+I649+I650+I651,4)</f>
        <v>1132.6907000000001</v>
      </c>
    </row>
    <row r="661" spans="1:9" ht="15.75" x14ac:dyDescent="0.25">
      <c r="A661" s="860" t="s">
        <v>55</v>
      </c>
      <c r="B661" s="816"/>
      <c r="C661" s="815" t="s">
        <v>56</v>
      </c>
      <c r="D661" s="815" t="s">
        <v>10</v>
      </c>
      <c r="E661" s="815" t="s">
        <v>28</v>
      </c>
      <c r="F661" s="815" t="s">
        <v>43</v>
      </c>
      <c r="G661" s="816"/>
      <c r="H661" s="816"/>
      <c r="I661" s="861" t="s">
        <v>43</v>
      </c>
    </row>
    <row r="662" spans="1:9" ht="28.5" x14ac:dyDescent="0.25">
      <c r="A662" s="838" t="s">
        <v>917</v>
      </c>
      <c r="B662" s="839" t="s">
        <v>1120</v>
      </c>
      <c r="C662" s="840" t="s">
        <v>62</v>
      </c>
      <c r="D662" s="840">
        <v>0.02</v>
      </c>
      <c r="E662" s="840" t="s">
        <v>59</v>
      </c>
      <c r="F662" s="841">
        <f>$I$1609</f>
        <v>33.44</v>
      </c>
      <c r="G662" s="842"/>
      <c r="H662" s="842"/>
      <c r="I662" s="843">
        <f t="shared" ref="I662:I664" si="72">ROUND(F662*D662,4)</f>
        <v>0.66879999999999995</v>
      </c>
    </row>
    <row r="663" spans="1:9" ht="42.75" x14ac:dyDescent="0.25">
      <c r="A663" s="838" t="s">
        <v>152</v>
      </c>
      <c r="B663" s="839" t="s">
        <v>1195</v>
      </c>
      <c r="C663" s="840" t="s">
        <v>62</v>
      </c>
      <c r="D663" s="840">
        <v>1.4999999999999999E-4</v>
      </c>
      <c r="E663" s="840" t="s">
        <v>59</v>
      </c>
      <c r="F663" s="841">
        <f>$I$1609</f>
        <v>33.44</v>
      </c>
      <c r="G663" s="842"/>
      <c r="H663" s="842"/>
      <c r="I663" s="843">
        <f t="shared" si="72"/>
        <v>5.0000000000000001E-3</v>
      </c>
    </row>
    <row r="664" spans="1:9" ht="42.75" x14ac:dyDescent="0.25">
      <c r="A664" s="838" t="s">
        <v>154</v>
      </c>
      <c r="B664" s="839" t="s">
        <v>1196</v>
      </c>
      <c r="C664" s="840" t="s">
        <v>62</v>
      </c>
      <c r="D664" s="840">
        <v>3.0000000000000001E-5</v>
      </c>
      <c r="E664" s="840" t="s">
        <v>59</v>
      </c>
      <c r="F664" s="841">
        <f>$I$1609</f>
        <v>33.44</v>
      </c>
      <c r="G664" s="842"/>
      <c r="H664" s="842"/>
      <c r="I664" s="843">
        <f t="shared" si="72"/>
        <v>1E-3</v>
      </c>
    </row>
    <row r="665" spans="1:9" ht="15" x14ac:dyDescent="0.25">
      <c r="A665" s="845"/>
      <c r="B665" s="739"/>
      <c r="C665" s="739"/>
      <c r="D665" s="739"/>
      <c r="E665" s="739"/>
      <c r="F665" s="739"/>
      <c r="G665" s="739"/>
      <c r="H665" s="646" t="s">
        <v>63</v>
      </c>
      <c r="I665" s="846">
        <f>SUM(I662:I664)</f>
        <v>0.67479999999999996</v>
      </c>
    </row>
    <row r="666" spans="1:9" ht="15" x14ac:dyDescent="0.25">
      <c r="A666" s="862" t="s">
        <v>64</v>
      </c>
      <c r="B666" s="842"/>
      <c r="C666" s="863" t="s">
        <v>10</v>
      </c>
      <c r="D666" s="863" t="s">
        <v>28</v>
      </c>
      <c r="E666" s="740"/>
      <c r="F666" s="735" t="s">
        <v>65</v>
      </c>
      <c r="G666" s="740"/>
      <c r="H666" s="842"/>
      <c r="I666" s="853" t="s">
        <v>43</v>
      </c>
    </row>
    <row r="667" spans="1:9" ht="15" x14ac:dyDescent="0.25">
      <c r="A667" s="845"/>
      <c r="B667" s="739"/>
      <c r="C667" s="739"/>
      <c r="D667" s="739"/>
      <c r="E667" s="736" t="s">
        <v>66</v>
      </c>
      <c r="F667" s="736" t="s">
        <v>67</v>
      </c>
      <c r="G667" s="736" t="s">
        <v>68</v>
      </c>
      <c r="H667" s="739"/>
      <c r="I667" s="864"/>
    </row>
    <row r="668" spans="1:9" ht="28.5" x14ac:dyDescent="0.25">
      <c r="A668" s="838" t="s">
        <v>917</v>
      </c>
      <c r="B668" s="839" t="s">
        <v>1120</v>
      </c>
      <c r="C668" s="840">
        <f>D662</f>
        <v>0.02</v>
      </c>
      <c r="D668" s="840" t="s">
        <v>69</v>
      </c>
      <c r="E668" s="844">
        <f>$I$1426</f>
        <v>1.22</v>
      </c>
      <c r="F668" s="844">
        <f>$I$1452</f>
        <v>0.97</v>
      </c>
      <c r="G668" s="844">
        <f>$I$1478</f>
        <v>0.79</v>
      </c>
      <c r="H668" s="842"/>
      <c r="I668" s="888">
        <f>ROUND(C668*((VLOOKUP(A668,Material!$A$8:$H$108,6,0)*Composições!E668)+(VLOOKUP(A668,Material!$A$8:$H$108,7,0)*Composições!F668)+(VLOOKUP(A668,Material!$A$8:$H$108,8,0)*Composições!G668)),4)</f>
        <v>0</v>
      </c>
    </row>
    <row r="669" spans="1:9" ht="42.75" x14ac:dyDescent="0.25">
      <c r="A669" s="838" t="s">
        <v>152</v>
      </c>
      <c r="B669" s="839" t="s">
        <v>1195</v>
      </c>
      <c r="C669" s="840">
        <f t="shared" ref="C669:C670" si="73">D663</f>
        <v>1.4999999999999999E-4</v>
      </c>
      <c r="D669" s="840" t="s">
        <v>69</v>
      </c>
      <c r="E669" s="844">
        <f t="shared" ref="E669:E670" si="74">$I$1426</f>
        <v>1.22</v>
      </c>
      <c r="F669" s="844">
        <f t="shared" ref="F669:F670" si="75">$I$1452</f>
        <v>0.97</v>
      </c>
      <c r="G669" s="844">
        <f t="shared" ref="G669:G670" si="76">$I$1478</f>
        <v>0.79</v>
      </c>
      <c r="H669" s="842"/>
      <c r="I669" s="888">
        <f>ROUND(C669*((VLOOKUP(A669,Material!$A$8:$H$108,6,0)*Composições!E669)+(VLOOKUP(A669,Material!$A$8:$H$108,7,0)*Composições!F669)+(VLOOKUP(A669,Material!$A$8:$H$108,8,0)*Composições!G669)),4)</f>
        <v>0</v>
      </c>
    </row>
    <row r="670" spans="1:9" ht="42.75" x14ac:dyDescent="0.25">
      <c r="A670" s="838" t="s">
        <v>154</v>
      </c>
      <c r="B670" s="839" t="s">
        <v>1196</v>
      </c>
      <c r="C670" s="840">
        <f t="shared" si="73"/>
        <v>3.0000000000000001E-5</v>
      </c>
      <c r="D670" s="840" t="s">
        <v>69</v>
      </c>
      <c r="E670" s="844">
        <f t="shared" si="74"/>
        <v>1.22</v>
      </c>
      <c r="F670" s="844">
        <f t="shared" si="75"/>
        <v>0.97</v>
      </c>
      <c r="G670" s="844">
        <f t="shared" si="76"/>
        <v>0.79</v>
      </c>
      <c r="H670" s="842"/>
      <c r="I670" s="888">
        <f>ROUND(C670*((VLOOKUP(A670,Material!$A$8:$H$108,6,0)*Composições!E670)+(VLOOKUP(A670,Material!$A$8:$H$108,7,0)*Composições!F670)+(VLOOKUP(A670,Material!$A$8:$H$108,8,0)*Composições!G670)),4)</f>
        <v>0</v>
      </c>
    </row>
    <row r="671" spans="1:9" ht="15" x14ac:dyDescent="0.25">
      <c r="A671" s="849"/>
      <c r="B671" s="842"/>
      <c r="C671" s="842"/>
      <c r="D671" s="842"/>
      <c r="E671" s="842"/>
      <c r="F671" s="842"/>
      <c r="G671" s="842"/>
      <c r="H671" s="850" t="s">
        <v>70</v>
      </c>
      <c r="I671" s="889">
        <f>SUM(I668:I670)</f>
        <v>0</v>
      </c>
    </row>
    <row r="672" spans="1:9" ht="15.75" thickBot="1" x14ac:dyDescent="0.3">
      <c r="A672" s="865"/>
      <c r="B672" s="747"/>
      <c r="C672" s="747"/>
      <c r="D672" s="747"/>
      <c r="E672" s="747"/>
      <c r="F672" s="747"/>
      <c r="G672" s="747"/>
      <c r="H672" s="649" t="s">
        <v>71</v>
      </c>
      <c r="I672" s="876">
        <f>ROUND(I671+I665+I660,2)</f>
        <v>1133.3699999999999</v>
      </c>
    </row>
    <row r="673" spans="1:9" x14ac:dyDescent="0.25">
      <c r="A673" s="849"/>
      <c r="B673" s="839" t="s">
        <v>72</v>
      </c>
      <c r="C673" s="842"/>
      <c r="D673" s="842"/>
      <c r="E673" s="842"/>
      <c r="F673" s="842"/>
      <c r="G673" s="842"/>
      <c r="H673" s="842"/>
      <c r="I673" s="867"/>
    </row>
    <row r="674" spans="1:9" x14ac:dyDescent="0.25">
      <c r="A674" s="868"/>
      <c r="B674" s="870"/>
      <c r="C674" s="870"/>
      <c r="D674" s="870"/>
      <c r="E674" s="870"/>
      <c r="F674" s="870"/>
      <c r="G674" s="870"/>
      <c r="H674" s="870"/>
      <c r="I674" s="871"/>
    </row>
    <row r="675" spans="1:9" ht="18" x14ac:dyDescent="0.25">
      <c r="A675" s="822" t="s">
        <v>223</v>
      </c>
      <c r="B675" s="823"/>
      <c r="C675" s="823"/>
      <c r="D675" s="824"/>
      <c r="E675" s="823"/>
      <c r="F675" s="825"/>
      <c r="G675" s="824"/>
      <c r="H675" s="823"/>
      <c r="I675" s="826"/>
    </row>
    <row r="676" spans="1:9" ht="15.75" x14ac:dyDescent="0.25">
      <c r="A676" s="827" t="s">
        <v>0</v>
      </c>
      <c r="B676" s="828"/>
      <c r="C676" s="828"/>
      <c r="D676" s="829" t="str">
        <f>$D$3</f>
        <v>Julho/2022</v>
      </c>
      <c r="E676" s="828"/>
      <c r="F676" s="828"/>
      <c r="G676" s="830" t="s">
        <v>1</v>
      </c>
      <c r="H676" s="830">
        <v>18.52</v>
      </c>
      <c r="I676" s="831" t="s">
        <v>114</v>
      </c>
    </row>
    <row r="677" spans="1:9" ht="47.25" x14ac:dyDescent="0.25">
      <c r="A677" s="880">
        <v>4507837</v>
      </c>
      <c r="B677" s="817" t="s">
        <v>1102</v>
      </c>
      <c r="C677" s="745" t="str">
        <f>I676</f>
        <v>m</v>
      </c>
      <c r="D677" s="749">
        <f>I723</f>
        <v>87.27</v>
      </c>
      <c r="E677" s="746"/>
      <c r="F677" s="746"/>
      <c r="G677" s="746"/>
      <c r="H677" s="733"/>
      <c r="I677" s="833" t="s">
        <v>5</v>
      </c>
    </row>
    <row r="678" spans="1:9" ht="15.75" x14ac:dyDescent="0.25">
      <c r="A678" s="834"/>
      <c r="B678" s="828"/>
      <c r="C678" s="828"/>
      <c r="D678" s="1100" t="s">
        <v>6</v>
      </c>
      <c r="E678" s="1101"/>
      <c r="F678" s="1100" t="s">
        <v>7</v>
      </c>
      <c r="G678" s="1101"/>
      <c r="H678" s="828"/>
      <c r="I678" s="835" t="s">
        <v>8</v>
      </c>
    </row>
    <row r="679" spans="1:9" ht="15.75" x14ac:dyDescent="0.25">
      <c r="A679" s="836" t="s">
        <v>9</v>
      </c>
      <c r="B679" s="746"/>
      <c r="C679" s="734" t="s">
        <v>10</v>
      </c>
      <c r="D679" s="734" t="s">
        <v>11</v>
      </c>
      <c r="E679" s="734" t="s">
        <v>12</v>
      </c>
      <c r="F679" s="734" t="s">
        <v>13</v>
      </c>
      <c r="G679" s="734" t="s">
        <v>14</v>
      </c>
      <c r="H679" s="746"/>
      <c r="I679" s="837" t="s">
        <v>15</v>
      </c>
    </row>
    <row r="680" spans="1:9" x14ac:dyDescent="0.25">
      <c r="A680" s="838" t="s">
        <v>920</v>
      </c>
      <c r="B680" s="839" t="s">
        <v>925</v>
      </c>
      <c r="C680" s="840">
        <v>0.10324999999999999</v>
      </c>
      <c r="D680" s="844">
        <v>1</v>
      </c>
      <c r="E680" s="844">
        <v>0</v>
      </c>
      <c r="F680" s="841">
        <f>VLOOKUP(A680,Equipamento!$A$8:$E$91,4,0)</f>
        <v>4.9370000000000003</v>
      </c>
      <c r="G680" s="841">
        <f>VLOOKUP(A680,Equipamento!$A$8:$E$91,5,0)</f>
        <v>2.8860999999999999</v>
      </c>
      <c r="H680" s="842"/>
      <c r="I680" s="843">
        <f t="shared" ref="I680:I682" si="77">ROUND(C680*D680*F680+C680*E680*G680,4)</f>
        <v>0.50970000000000004</v>
      </c>
    </row>
    <row r="681" spans="1:9" x14ac:dyDescent="0.25">
      <c r="A681" s="838" t="s">
        <v>106</v>
      </c>
      <c r="B681" s="839" t="s">
        <v>1081</v>
      </c>
      <c r="C681" s="840">
        <v>0.10324999999999999</v>
      </c>
      <c r="D681" s="844">
        <v>1</v>
      </c>
      <c r="E681" s="844">
        <v>0</v>
      </c>
      <c r="F681" s="841">
        <f>VLOOKUP(A681,Equipamento!$A$8:$E$91,4,0)</f>
        <v>20.365600000000001</v>
      </c>
      <c r="G681" s="841">
        <f>VLOOKUP(A681,Equipamento!$A$8:$E$91,5,0)</f>
        <v>3.8374999999999999</v>
      </c>
      <c r="H681" s="842"/>
      <c r="I681" s="843">
        <f t="shared" si="77"/>
        <v>2.1027</v>
      </c>
    </row>
    <row r="682" spans="1:9" x14ac:dyDescent="0.25">
      <c r="A682" s="838" t="s">
        <v>921</v>
      </c>
      <c r="B682" s="839" t="s">
        <v>1084</v>
      </c>
      <c r="C682" s="840">
        <v>0.10324999999999999</v>
      </c>
      <c r="D682" s="844">
        <v>1</v>
      </c>
      <c r="E682" s="844">
        <v>0</v>
      </c>
      <c r="F682" s="841">
        <f>VLOOKUP(A682,Equipamento!$A$8:$E$91,4,0)</f>
        <v>19.886299999999999</v>
      </c>
      <c r="G682" s="841">
        <f>VLOOKUP(A682,Equipamento!$A$8:$E$91,5,0)</f>
        <v>19.434699999999999</v>
      </c>
      <c r="H682" s="842"/>
      <c r="I682" s="843">
        <f t="shared" si="77"/>
        <v>2.0533000000000001</v>
      </c>
    </row>
    <row r="683" spans="1:9" ht="15" x14ac:dyDescent="0.25">
      <c r="A683" s="845"/>
      <c r="B683" s="739"/>
      <c r="C683" s="739"/>
      <c r="D683" s="739"/>
      <c r="E683" s="739"/>
      <c r="F683" s="739"/>
      <c r="G683" s="739"/>
      <c r="H683" s="646" t="s">
        <v>26</v>
      </c>
      <c r="I683" s="846">
        <f>SUM(I678:I682)</f>
        <v>4.6657000000000002</v>
      </c>
    </row>
    <row r="684" spans="1:9" ht="15" x14ac:dyDescent="0.25">
      <c r="A684" s="847" t="s">
        <v>27</v>
      </c>
      <c r="B684" s="740"/>
      <c r="C684" s="735" t="s">
        <v>10</v>
      </c>
      <c r="D684" s="735" t="s">
        <v>28</v>
      </c>
      <c r="E684" s="740"/>
      <c r="F684" s="735" t="s">
        <v>29</v>
      </c>
      <c r="G684" s="740"/>
      <c r="H684" s="740"/>
      <c r="I684" s="848" t="s">
        <v>30</v>
      </c>
    </row>
    <row r="685" spans="1:9" x14ac:dyDescent="0.25">
      <c r="A685" s="838" t="s">
        <v>87</v>
      </c>
      <c r="B685" s="839" t="s">
        <v>88</v>
      </c>
      <c r="C685" s="873">
        <v>6</v>
      </c>
      <c r="D685" s="840" t="s">
        <v>33</v>
      </c>
      <c r="E685" s="842"/>
      <c r="F685" s="841">
        <f>VLOOKUP(A685,'Mão de obra'!$A$3:$E$34,5,0)</f>
        <v>18.384599999999999</v>
      </c>
      <c r="G685" s="842"/>
      <c r="H685" s="842"/>
      <c r="I685" s="843">
        <f t="shared" ref="I685:I686" si="78">ROUND(C685*F685,4)</f>
        <v>110.30759999999999</v>
      </c>
    </row>
    <row r="686" spans="1:9" x14ac:dyDescent="0.25">
      <c r="A686" s="838" t="s">
        <v>90</v>
      </c>
      <c r="B686" s="839" t="s">
        <v>91</v>
      </c>
      <c r="C686" s="873">
        <v>2</v>
      </c>
      <c r="D686" s="840" t="s">
        <v>33</v>
      </c>
      <c r="E686" s="842"/>
      <c r="F686" s="841">
        <f>VLOOKUP(A686,'Mão de obra'!$A$3:$E$34,5,0)</f>
        <v>27.195399999999999</v>
      </c>
      <c r="G686" s="842"/>
      <c r="H686" s="842"/>
      <c r="I686" s="843">
        <f t="shared" si="78"/>
        <v>54.390799999999999</v>
      </c>
    </row>
    <row r="687" spans="1:9" ht="15" x14ac:dyDescent="0.25">
      <c r="A687" s="849"/>
      <c r="B687" s="842"/>
      <c r="C687" s="842"/>
      <c r="D687" s="842"/>
      <c r="E687" s="842"/>
      <c r="F687" s="842"/>
      <c r="G687" s="842"/>
      <c r="H687" s="850" t="s">
        <v>36</v>
      </c>
      <c r="I687" s="851">
        <f>SUM(I685:I686)</f>
        <v>164.69839999999999</v>
      </c>
    </row>
    <row r="688" spans="1:9" ht="15" x14ac:dyDescent="0.25">
      <c r="A688" s="845"/>
      <c r="B688" s="739"/>
      <c r="C688" s="739"/>
      <c r="D688" s="739"/>
      <c r="E688" s="739"/>
      <c r="F688" s="739"/>
      <c r="G688" s="739"/>
      <c r="H688" s="646" t="s">
        <v>37</v>
      </c>
      <c r="I688" s="846">
        <f>I687+I683</f>
        <v>169.36409999999998</v>
      </c>
    </row>
    <row r="689" spans="1:9" ht="15" x14ac:dyDescent="0.25">
      <c r="A689" s="849"/>
      <c r="B689" s="842"/>
      <c r="C689" s="842"/>
      <c r="D689" s="842"/>
      <c r="E689" s="842"/>
      <c r="F689" s="842"/>
      <c r="G689" s="842"/>
      <c r="H689" s="850" t="s">
        <v>38</v>
      </c>
      <c r="I689" s="853">
        <f>ROUND(I688/H676,4)</f>
        <v>9.1448999999999998</v>
      </c>
    </row>
    <row r="690" spans="1:9" ht="15" x14ac:dyDescent="0.25">
      <c r="A690" s="849"/>
      <c r="B690" s="842"/>
      <c r="C690" s="842"/>
      <c r="D690" s="842"/>
      <c r="E690" s="842"/>
      <c r="F690" s="842"/>
      <c r="G690" s="842"/>
      <c r="H690" s="850" t="s">
        <v>39</v>
      </c>
      <c r="I690" s="853">
        <v>0</v>
      </c>
    </row>
    <row r="691" spans="1:9" ht="15" x14ac:dyDescent="0.25">
      <c r="A691" s="845"/>
      <c r="B691" s="739"/>
      <c r="C691" s="739"/>
      <c r="D691" s="739"/>
      <c r="E691" s="739"/>
      <c r="F691" s="739"/>
      <c r="G691" s="739"/>
      <c r="H691" s="646" t="s">
        <v>40</v>
      </c>
      <c r="I691" s="874">
        <v>0</v>
      </c>
    </row>
    <row r="692" spans="1:9" ht="15" x14ac:dyDescent="0.25">
      <c r="A692" s="847" t="s">
        <v>41</v>
      </c>
      <c r="B692" s="740"/>
      <c r="C692" s="735" t="s">
        <v>10</v>
      </c>
      <c r="D692" s="735" t="s">
        <v>28</v>
      </c>
      <c r="E692" s="740"/>
      <c r="F692" s="735" t="s">
        <v>42</v>
      </c>
      <c r="G692" s="740"/>
      <c r="H692" s="740"/>
      <c r="I692" s="848" t="s">
        <v>43</v>
      </c>
    </row>
    <row r="693" spans="1:9" x14ac:dyDescent="0.25">
      <c r="A693" s="838" t="s">
        <v>92</v>
      </c>
      <c r="B693" s="839" t="s">
        <v>93</v>
      </c>
      <c r="C693" s="881">
        <v>7.8399999999999997E-2</v>
      </c>
      <c r="D693" s="840" t="s">
        <v>50</v>
      </c>
      <c r="E693" s="842"/>
      <c r="F693" s="841">
        <f>VLOOKUP(A693,Material!$A$8:$D$108,4,0)</f>
        <v>6.0709</v>
      </c>
      <c r="G693" s="842"/>
      <c r="H693" s="842"/>
      <c r="I693" s="843">
        <f t="shared" ref="I693:I701" si="79">ROUND(C693*F693,4)</f>
        <v>0.47599999999999998</v>
      </c>
    </row>
    <row r="694" spans="1:9" x14ac:dyDescent="0.25">
      <c r="A694" s="838" t="s">
        <v>77</v>
      </c>
      <c r="B694" s="839" t="s">
        <v>78</v>
      </c>
      <c r="C694" s="881">
        <v>1.111E-2</v>
      </c>
      <c r="D694" s="840" t="s">
        <v>50</v>
      </c>
      <c r="E694" s="842"/>
      <c r="F694" s="841">
        <f>VLOOKUP(A694,Material!$A$8:$D$108,4,0)</f>
        <v>6.8876999999999997</v>
      </c>
      <c r="G694" s="842"/>
      <c r="H694" s="842"/>
      <c r="I694" s="843">
        <f t="shared" si="79"/>
        <v>7.6499999999999999E-2</v>
      </c>
    </row>
    <row r="695" spans="1:9" x14ac:dyDescent="0.25">
      <c r="A695" s="838" t="s">
        <v>95</v>
      </c>
      <c r="B695" s="839" t="s">
        <v>96</v>
      </c>
      <c r="C695" s="881">
        <v>7.4400000000000004E-3</v>
      </c>
      <c r="D695" s="840" t="s">
        <v>50</v>
      </c>
      <c r="E695" s="842"/>
      <c r="F695" s="841">
        <f>VLOOKUP(A695,Material!$A$8:$D$108,4,0)</f>
        <v>8.9766999999999992</v>
      </c>
      <c r="G695" s="842"/>
      <c r="H695" s="842"/>
      <c r="I695" s="843">
        <f t="shared" si="79"/>
        <v>6.6799999999999998E-2</v>
      </c>
    </row>
    <row r="696" spans="1:9" x14ac:dyDescent="0.25">
      <c r="A696" s="838" t="s">
        <v>1111</v>
      </c>
      <c r="B696" s="839" t="s">
        <v>1112</v>
      </c>
      <c r="C696" s="881">
        <v>1.04</v>
      </c>
      <c r="D696" s="840" t="s">
        <v>114</v>
      </c>
      <c r="E696" s="842"/>
      <c r="F696" s="841">
        <f>VLOOKUP(A696,Material!$A$8:$D$108,4,0)</f>
        <v>71.706599999999995</v>
      </c>
      <c r="G696" s="842"/>
      <c r="H696" s="842"/>
      <c r="I696" s="843">
        <f t="shared" si="79"/>
        <v>74.5749</v>
      </c>
    </row>
    <row r="697" spans="1:9" x14ac:dyDescent="0.25">
      <c r="A697" s="838" t="s">
        <v>48</v>
      </c>
      <c r="B697" s="839" t="s">
        <v>49</v>
      </c>
      <c r="C697" s="881">
        <v>2.7763800000000001</v>
      </c>
      <c r="D697" s="840" t="s">
        <v>50</v>
      </c>
      <c r="E697" s="842"/>
      <c r="F697" s="841">
        <f>VLOOKUP(A697,Material!$A$8:$D$108,4,0)</f>
        <v>0.5454</v>
      </c>
      <c r="G697" s="842"/>
      <c r="H697" s="842"/>
      <c r="I697" s="843">
        <f t="shared" si="79"/>
        <v>1.5142</v>
      </c>
    </row>
    <row r="698" spans="1:9" x14ac:dyDescent="0.25">
      <c r="A698" s="838" t="s">
        <v>923</v>
      </c>
      <c r="B698" s="839" t="s">
        <v>927</v>
      </c>
      <c r="C698" s="881">
        <v>0.80425000000000002</v>
      </c>
      <c r="D698" s="840" t="s">
        <v>114</v>
      </c>
      <c r="E698" s="842"/>
      <c r="F698" s="841">
        <f>VLOOKUP(A698,Material!$A$8:$D$108,4,0)</f>
        <v>9.8799999999999999E-2</v>
      </c>
      <c r="G698" s="842"/>
      <c r="H698" s="842"/>
      <c r="I698" s="843">
        <f t="shared" si="79"/>
        <v>7.9500000000000001E-2</v>
      </c>
    </row>
    <row r="699" spans="1:9" x14ac:dyDescent="0.25">
      <c r="A699" s="838" t="s">
        <v>1236</v>
      </c>
      <c r="B699" s="839" t="s">
        <v>1238</v>
      </c>
      <c r="C699" s="881">
        <v>0.16</v>
      </c>
      <c r="D699" s="840" t="s">
        <v>136</v>
      </c>
      <c r="E699" s="842"/>
      <c r="F699" s="841">
        <f>VLOOKUP(A699,Material!$A$8:$D$108,4,0)</f>
        <v>5.5369999999999999</v>
      </c>
      <c r="G699" s="842"/>
      <c r="H699" s="842"/>
      <c r="I699" s="843">
        <f t="shared" si="79"/>
        <v>0.88590000000000002</v>
      </c>
    </row>
    <row r="700" spans="1:9" ht="28.5" x14ac:dyDescent="0.25">
      <c r="A700" s="838" t="s">
        <v>152</v>
      </c>
      <c r="B700" s="839" t="s">
        <v>1237</v>
      </c>
      <c r="C700" s="881">
        <v>2.5000000000000001E-2</v>
      </c>
      <c r="D700" s="840" t="s">
        <v>114</v>
      </c>
      <c r="E700" s="842"/>
      <c r="F700" s="841">
        <f>VLOOKUP(A700,Material!$A$8:$D$108,4,0)</f>
        <v>9.4867000000000008</v>
      </c>
      <c r="G700" s="842"/>
      <c r="H700" s="842"/>
      <c r="I700" s="843">
        <f t="shared" si="79"/>
        <v>0.23719999999999999</v>
      </c>
    </row>
    <row r="701" spans="1:9" x14ac:dyDescent="0.25">
      <c r="A701" s="838" t="s">
        <v>924</v>
      </c>
      <c r="B701" s="839" t="s">
        <v>1085</v>
      </c>
      <c r="C701" s="881">
        <v>0.05</v>
      </c>
      <c r="D701" s="840" t="s">
        <v>136</v>
      </c>
      <c r="E701" s="842"/>
      <c r="F701" s="841">
        <f>VLOOKUP(A701,Material!$A$8:$D$108,4,0)</f>
        <v>1.7</v>
      </c>
      <c r="G701" s="842"/>
      <c r="H701" s="842"/>
      <c r="I701" s="843">
        <f t="shared" si="79"/>
        <v>8.5000000000000006E-2</v>
      </c>
    </row>
    <row r="702" spans="1:9" ht="15" x14ac:dyDescent="0.25">
      <c r="A702" s="845"/>
      <c r="B702" s="739"/>
      <c r="C702" s="739"/>
      <c r="D702" s="739"/>
      <c r="E702" s="739"/>
      <c r="F702" s="739"/>
      <c r="G702" s="739"/>
      <c r="H702" s="646" t="s">
        <v>51</v>
      </c>
      <c r="I702" s="846">
        <f>SUM(I693:I701)</f>
        <v>77.995999999999995</v>
      </c>
    </row>
    <row r="703" spans="1:9" ht="15" x14ac:dyDescent="0.25">
      <c r="A703" s="847" t="s">
        <v>52</v>
      </c>
      <c r="B703" s="740"/>
      <c r="C703" s="735" t="s">
        <v>10</v>
      </c>
      <c r="D703" s="735" t="s">
        <v>28</v>
      </c>
      <c r="E703" s="740"/>
      <c r="F703" s="735" t="s">
        <v>43</v>
      </c>
      <c r="G703" s="740"/>
      <c r="H703" s="740"/>
      <c r="I703" s="856" t="s">
        <v>43</v>
      </c>
    </row>
    <row r="704" spans="1:9" ht="15.75" x14ac:dyDescent="0.25">
      <c r="A704" s="900"/>
      <c r="B704" s="884"/>
      <c r="C704" s="828"/>
      <c r="D704" s="828"/>
      <c r="E704" s="828"/>
      <c r="F704" s="828"/>
      <c r="G704" s="828"/>
      <c r="H704" s="830" t="s">
        <v>53</v>
      </c>
      <c r="I704" s="895"/>
    </row>
    <row r="705" spans="1:9" ht="15.75" x14ac:dyDescent="0.25">
      <c r="A705" s="901"/>
      <c r="B705" s="741"/>
      <c r="C705" s="746"/>
      <c r="D705" s="746"/>
      <c r="E705" s="746"/>
      <c r="F705" s="746"/>
      <c r="G705" s="746"/>
      <c r="H705" s="648" t="s">
        <v>54</v>
      </c>
      <c r="I705" s="875">
        <f>ROUND(I704+I702+I689+I690+I691,4)</f>
        <v>87.140900000000002</v>
      </c>
    </row>
    <row r="706" spans="1:9" ht="15.75" x14ac:dyDescent="0.25">
      <c r="A706" s="847" t="s">
        <v>55</v>
      </c>
      <c r="B706" s="742"/>
      <c r="C706" s="815" t="s">
        <v>56</v>
      </c>
      <c r="D706" s="815" t="s">
        <v>10</v>
      </c>
      <c r="E706" s="815" t="s">
        <v>28</v>
      </c>
      <c r="F706" s="815" t="s">
        <v>43</v>
      </c>
      <c r="G706" s="816"/>
      <c r="H706" s="816"/>
      <c r="I706" s="861" t="s">
        <v>43</v>
      </c>
    </row>
    <row r="707" spans="1:9" ht="15" x14ac:dyDescent="0.25">
      <c r="A707" s="838" t="s">
        <v>92</v>
      </c>
      <c r="B707" s="884" t="s">
        <v>98</v>
      </c>
      <c r="C707" s="840" t="s">
        <v>62</v>
      </c>
      <c r="D707" s="902">
        <v>8.0000000000000007E-5</v>
      </c>
      <c r="E707" s="840" t="s">
        <v>59</v>
      </c>
      <c r="F707" s="841">
        <f t="shared" ref="F707:F713" si="80">$I$1609</f>
        <v>33.44</v>
      </c>
      <c r="G707" s="828"/>
      <c r="H707" s="828"/>
      <c r="I707" s="843">
        <f t="shared" ref="I707:I713" si="81">ROUND(F707*D707,4)</f>
        <v>2.7000000000000001E-3</v>
      </c>
    </row>
    <row r="708" spans="1:9" ht="15" x14ac:dyDescent="0.25">
      <c r="A708" s="838" t="s">
        <v>77</v>
      </c>
      <c r="B708" s="884" t="s">
        <v>1086</v>
      </c>
      <c r="C708" s="840" t="s">
        <v>62</v>
      </c>
      <c r="D708" s="902">
        <v>1.0000000000000001E-5</v>
      </c>
      <c r="E708" s="840" t="s">
        <v>59</v>
      </c>
      <c r="F708" s="841">
        <f t="shared" si="80"/>
        <v>33.44</v>
      </c>
      <c r="G708" s="828"/>
      <c r="H708" s="828"/>
      <c r="I708" s="843">
        <f t="shared" si="81"/>
        <v>2.9999999999999997E-4</v>
      </c>
    </row>
    <row r="709" spans="1:9" ht="15" x14ac:dyDescent="0.25">
      <c r="A709" s="838" t="s">
        <v>95</v>
      </c>
      <c r="B709" s="884" t="s">
        <v>100</v>
      </c>
      <c r="C709" s="840" t="s">
        <v>62</v>
      </c>
      <c r="D709" s="902">
        <v>1.0000000000000001E-5</v>
      </c>
      <c r="E709" s="840" t="s">
        <v>59</v>
      </c>
      <c r="F709" s="841">
        <f t="shared" si="80"/>
        <v>33.44</v>
      </c>
      <c r="G709" s="828"/>
      <c r="H709" s="828"/>
      <c r="I709" s="843">
        <f t="shared" si="81"/>
        <v>2.9999999999999997E-4</v>
      </c>
    </row>
    <row r="710" spans="1:9" ht="15" x14ac:dyDescent="0.25">
      <c r="A710" s="838" t="s">
        <v>1111</v>
      </c>
      <c r="B710" s="884" t="s">
        <v>1121</v>
      </c>
      <c r="C710" s="840" t="s">
        <v>62</v>
      </c>
      <c r="D710" s="902">
        <v>8.7000000000000001E-4</v>
      </c>
      <c r="E710" s="840" t="s">
        <v>59</v>
      </c>
      <c r="F710" s="841">
        <f t="shared" si="80"/>
        <v>33.44</v>
      </c>
      <c r="G710" s="828"/>
      <c r="H710" s="828"/>
      <c r="I710" s="843">
        <f t="shared" si="81"/>
        <v>2.9100000000000001E-2</v>
      </c>
    </row>
    <row r="711" spans="1:9" ht="28.5" x14ac:dyDescent="0.25">
      <c r="A711" s="838" t="s">
        <v>48</v>
      </c>
      <c r="B711" s="839" t="s">
        <v>1088</v>
      </c>
      <c r="C711" s="840" t="s">
        <v>62</v>
      </c>
      <c r="D711" s="840">
        <v>2.7799999999999999E-3</v>
      </c>
      <c r="E711" s="840" t="s">
        <v>59</v>
      </c>
      <c r="F711" s="841">
        <f t="shared" si="80"/>
        <v>33.44</v>
      </c>
      <c r="G711" s="828"/>
      <c r="H711" s="828"/>
      <c r="I711" s="843">
        <f t="shared" si="81"/>
        <v>9.2999999999999999E-2</v>
      </c>
    </row>
    <row r="712" spans="1:9" ht="15" x14ac:dyDescent="0.25">
      <c r="A712" s="838" t="s">
        <v>1236</v>
      </c>
      <c r="B712" s="839" t="s">
        <v>1238</v>
      </c>
      <c r="C712" s="840" t="s">
        <v>62</v>
      </c>
      <c r="D712" s="840">
        <v>4.0000000000000003E-5</v>
      </c>
      <c r="E712" s="840" t="s">
        <v>59</v>
      </c>
      <c r="F712" s="841">
        <f t="shared" si="80"/>
        <v>33.44</v>
      </c>
      <c r="G712" s="828"/>
      <c r="H712" s="828"/>
      <c r="I712" s="843">
        <f t="shared" si="81"/>
        <v>1.2999999999999999E-3</v>
      </c>
    </row>
    <row r="713" spans="1:9" ht="28.5" x14ac:dyDescent="0.25">
      <c r="A713" s="838" t="s">
        <v>152</v>
      </c>
      <c r="B713" s="839" t="s">
        <v>1237</v>
      </c>
      <c r="C713" s="840" t="s">
        <v>62</v>
      </c>
      <c r="D713" s="840">
        <v>1.0000000000000001E-5</v>
      </c>
      <c r="E713" s="840" t="s">
        <v>59</v>
      </c>
      <c r="F713" s="841">
        <f t="shared" si="80"/>
        <v>33.44</v>
      </c>
      <c r="G713" s="842"/>
      <c r="H713" s="842"/>
      <c r="I713" s="843">
        <f t="shared" si="81"/>
        <v>2.9999999999999997E-4</v>
      </c>
    </row>
    <row r="714" spans="1:9" ht="15" x14ac:dyDescent="0.25">
      <c r="A714" s="845"/>
      <c r="B714" s="739"/>
      <c r="C714" s="754"/>
      <c r="D714" s="739"/>
      <c r="E714" s="739"/>
      <c r="F714" s="739"/>
      <c r="G714" s="739"/>
      <c r="H714" s="646" t="s">
        <v>63</v>
      </c>
      <c r="I714" s="846">
        <f>SUM(I707:I713)</f>
        <v>0.127</v>
      </c>
    </row>
    <row r="715" spans="1:9" ht="15" x14ac:dyDescent="0.25">
      <c r="A715" s="862" t="s">
        <v>64</v>
      </c>
      <c r="B715" s="842"/>
      <c r="C715" s="863" t="s">
        <v>10</v>
      </c>
      <c r="D715" s="863" t="s">
        <v>28</v>
      </c>
      <c r="E715" s="740"/>
      <c r="F715" s="735" t="s">
        <v>65</v>
      </c>
      <c r="G715" s="740"/>
      <c r="H715" s="842"/>
      <c r="I715" s="853" t="s">
        <v>43</v>
      </c>
    </row>
    <row r="716" spans="1:9" ht="15" x14ac:dyDescent="0.25">
      <c r="A716" s="845"/>
      <c r="B716" s="739"/>
      <c r="C716" s="754"/>
      <c r="D716" s="739"/>
      <c r="E716" s="736" t="s">
        <v>66</v>
      </c>
      <c r="F716" s="736" t="s">
        <v>67</v>
      </c>
      <c r="G716" s="736" t="s">
        <v>68</v>
      </c>
      <c r="H716" s="739"/>
      <c r="I716" s="864"/>
    </row>
    <row r="717" spans="1:9" x14ac:dyDescent="0.25">
      <c r="A717" s="838" t="s">
        <v>92</v>
      </c>
      <c r="B717" s="884" t="s">
        <v>98</v>
      </c>
      <c r="C717" s="902">
        <v>8.0000000000000007E-5</v>
      </c>
      <c r="D717" s="840" t="s">
        <v>69</v>
      </c>
      <c r="E717" s="844">
        <f>$I$1426</f>
        <v>1.22</v>
      </c>
      <c r="F717" s="844">
        <f>$I$1452</f>
        <v>0.97</v>
      </c>
      <c r="G717" s="844">
        <f>$I$1478</f>
        <v>0.79</v>
      </c>
      <c r="H717" s="842"/>
      <c r="I717" s="888">
        <f>ROUND(C717*((VLOOKUP(A717,Material!$A$8:$H$108,6,0)*Composições!E717)+(VLOOKUP(A717,Material!$A$8:$H$108,7,0)*Composições!F717)+(VLOOKUP(A717,Material!$A$8:$H$108,8,0)*Composições!G717)),4)</f>
        <v>0</v>
      </c>
    </row>
    <row r="718" spans="1:9" x14ac:dyDescent="0.25">
      <c r="A718" s="838" t="s">
        <v>77</v>
      </c>
      <c r="B718" s="884" t="s">
        <v>1086</v>
      </c>
      <c r="C718" s="902">
        <v>1.0000000000000001E-5</v>
      </c>
      <c r="D718" s="840" t="s">
        <v>69</v>
      </c>
      <c r="E718" s="844">
        <f>$I$1426</f>
        <v>1.22</v>
      </c>
      <c r="F718" s="844">
        <f>$I$1452</f>
        <v>0.97</v>
      </c>
      <c r="G718" s="844">
        <f>$I$1478</f>
        <v>0.79</v>
      </c>
      <c r="H718" s="842"/>
      <c r="I718" s="888">
        <f>ROUND(C718*((VLOOKUP(A718,Material!$A$8:$H$108,6,0)*Composições!E718)+(VLOOKUP(A718,Material!$A$8:$H$108,7,0)*Composições!F718)+(VLOOKUP(A718,Material!$A$8:$H$108,8,0)*Composições!G718)),4)</f>
        <v>0</v>
      </c>
    </row>
    <row r="719" spans="1:9" x14ac:dyDescent="0.25">
      <c r="A719" s="838" t="s">
        <v>95</v>
      </c>
      <c r="B719" s="884" t="s">
        <v>100</v>
      </c>
      <c r="C719" s="902">
        <v>1.0000000000000001E-5</v>
      </c>
      <c r="D719" s="840" t="s">
        <v>69</v>
      </c>
      <c r="E719" s="844">
        <f>$I$1426</f>
        <v>1.22</v>
      </c>
      <c r="F719" s="844">
        <f>$I$1452</f>
        <v>0.97</v>
      </c>
      <c r="G719" s="844">
        <f>$I$1478</f>
        <v>0.79</v>
      </c>
      <c r="H719" s="842"/>
      <c r="I719" s="888">
        <f>ROUND(C719*((VLOOKUP(A719,Material!$A$8:$H$108,6,0)*Composições!E719)+(VLOOKUP(A719,Material!$A$8:$H$108,7,0)*Composições!F719)+(VLOOKUP(A719,Material!$A$8:$H$108,8,0)*Composições!G719)),4)</f>
        <v>0</v>
      </c>
    </row>
    <row r="720" spans="1:9" x14ac:dyDescent="0.25">
      <c r="A720" s="838" t="s">
        <v>1111</v>
      </c>
      <c r="B720" s="884" t="s">
        <v>1121</v>
      </c>
      <c r="C720" s="902">
        <v>7.6000000000000004E-4</v>
      </c>
      <c r="D720" s="840" t="s">
        <v>69</v>
      </c>
      <c r="E720" s="844">
        <f>$I$1426</f>
        <v>1.22</v>
      </c>
      <c r="F720" s="844">
        <f>$I$1452</f>
        <v>0.97</v>
      </c>
      <c r="G720" s="844">
        <f>$I$1478</f>
        <v>0.79</v>
      </c>
      <c r="H720" s="842"/>
      <c r="I720" s="888">
        <f>ROUND(C720*((VLOOKUP(A720,Material!$A$8:$H$108,6,0)*Composições!E720)+(VLOOKUP(A720,Material!$A$8:$H$108,7,0)*Composições!F720)+(VLOOKUP(A720,Material!$A$8:$H$108,8,0)*Composições!G720)),4)</f>
        <v>0</v>
      </c>
    </row>
    <row r="721" spans="1:9" ht="28.5" x14ac:dyDescent="0.25">
      <c r="A721" s="838" t="s">
        <v>48</v>
      </c>
      <c r="B721" s="839" t="s">
        <v>1088</v>
      </c>
      <c r="C721" s="840">
        <v>3.4499999999999999E-3</v>
      </c>
      <c r="D721" s="840" t="s">
        <v>69</v>
      </c>
      <c r="E721" s="844">
        <f>$I$1426</f>
        <v>1.22</v>
      </c>
      <c r="F721" s="844">
        <f>$I$1452</f>
        <v>0.97</v>
      </c>
      <c r="G721" s="844">
        <f>$I$1478</f>
        <v>0.79</v>
      </c>
      <c r="H721" s="842"/>
      <c r="I721" s="888">
        <f>ROUND(C721*((VLOOKUP(A721,Material!$A$8:$H$108,6,0)*Composições!E721)+(VLOOKUP(A721,Material!$A$8:$H$108,7,0)*Composições!F721)+(VLOOKUP(A721,Material!$A$8:$H$108,8,0)*Composições!G721)),4)</f>
        <v>0</v>
      </c>
    </row>
    <row r="722" spans="1:9" ht="15" x14ac:dyDescent="0.25">
      <c r="A722" s="849"/>
      <c r="B722" s="842"/>
      <c r="C722" s="842"/>
      <c r="D722" s="842"/>
      <c r="E722" s="842"/>
      <c r="F722" s="842"/>
      <c r="G722" s="842"/>
      <c r="H722" s="850" t="s">
        <v>70</v>
      </c>
      <c r="I722" s="853">
        <f>SUM(I721:I721)</f>
        <v>0</v>
      </c>
    </row>
    <row r="723" spans="1:9" ht="15.75" thickBot="1" x14ac:dyDescent="0.3">
      <c r="A723" s="865"/>
      <c r="B723" s="747"/>
      <c r="C723" s="747"/>
      <c r="D723" s="747"/>
      <c r="E723" s="747"/>
      <c r="F723" s="747"/>
      <c r="G723" s="747"/>
      <c r="H723" s="649" t="s">
        <v>71</v>
      </c>
      <c r="I723" s="876">
        <f>ROUND(I722+I714+I705,2)</f>
        <v>87.27</v>
      </c>
    </row>
    <row r="724" spans="1:9" x14ac:dyDescent="0.25">
      <c r="A724" s="849"/>
      <c r="B724" s="839" t="s">
        <v>72</v>
      </c>
      <c r="C724" s="842"/>
      <c r="D724" s="842"/>
      <c r="E724" s="842"/>
      <c r="F724" s="842"/>
      <c r="G724" s="842"/>
      <c r="H724" s="842"/>
      <c r="I724" s="867"/>
    </row>
    <row r="725" spans="1:9" x14ac:dyDescent="0.25">
      <c r="A725" s="868"/>
      <c r="B725" s="870"/>
      <c r="C725" s="870"/>
      <c r="D725" s="870"/>
      <c r="E725" s="870"/>
      <c r="F725" s="870"/>
      <c r="G725" s="870"/>
      <c r="H725" s="870"/>
      <c r="I725" s="871"/>
    </row>
    <row r="726" spans="1:9" ht="18" x14ac:dyDescent="0.25">
      <c r="A726" s="822" t="s">
        <v>223</v>
      </c>
      <c r="B726" s="823"/>
      <c r="C726" s="823"/>
      <c r="D726" s="824"/>
      <c r="E726" s="823"/>
      <c r="F726" s="825"/>
      <c r="G726" s="824"/>
      <c r="H726" s="823"/>
      <c r="I726" s="826"/>
    </row>
    <row r="727" spans="1:9" ht="15.75" x14ac:dyDescent="0.25">
      <c r="A727" s="827" t="s">
        <v>0</v>
      </c>
      <c r="B727" s="828"/>
      <c r="C727" s="828"/>
      <c r="D727" s="829" t="str">
        <f>$D$3</f>
        <v>Julho/2022</v>
      </c>
      <c r="E727" s="828"/>
      <c r="F727" s="828"/>
      <c r="G727" s="830" t="s">
        <v>1</v>
      </c>
      <c r="H727" s="830">
        <v>19.05</v>
      </c>
      <c r="I727" s="831" t="s">
        <v>114</v>
      </c>
    </row>
    <row r="728" spans="1:9" ht="47.25" x14ac:dyDescent="0.25">
      <c r="A728" s="880">
        <v>4507831</v>
      </c>
      <c r="B728" s="817" t="s">
        <v>1348</v>
      </c>
      <c r="C728" s="745" t="str">
        <f>I727</f>
        <v>m</v>
      </c>
      <c r="D728" s="749">
        <f>I774</f>
        <v>57.26</v>
      </c>
      <c r="E728" s="746"/>
      <c r="F728" s="746"/>
      <c r="G728" s="746"/>
      <c r="H728" s="733"/>
      <c r="I728" s="833" t="s">
        <v>5</v>
      </c>
    </row>
    <row r="729" spans="1:9" ht="15.75" x14ac:dyDescent="0.25">
      <c r="A729" s="834"/>
      <c r="B729" s="828"/>
      <c r="C729" s="828"/>
      <c r="D729" s="1100" t="s">
        <v>6</v>
      </c>
      <c r="E729" s="1101"/>
      <c r="F729" s="1100" t="s">
        <v>7</v>
      </c>
      <c r="G729" s="1101"/>
      <c r="H729" s="828"/>
      <c r="I729" s="835" t="s">
        <v>8</v>
      </c>
    </row>
    <row r="730" spans="1:9" ht="15.75" x14ac:dyDescent="0.25">
      <c r="A730" s="836" t="s">
        <v>9</v>
      </c>
      <c r="B730" s="746"/>
      <c r="C730" s="734" t="s">
        <v>10</v>
      </c>
      <c r="D730" s="734" t="s">
        <v>11</v>
      </c>
      <c r="E730" s="734" t="s">
        <v>12</v>
      </c>
      <c r="F730" s="734" t="s">
        <v>13</v>
      </c>
      <c r="G730" s="734" t="s">
        <v>14</v>
      </c>
      <c r="H730" s="746"/>
      <c r="I730" s="837" t="s">
        <v>15</v>
      </c>
    </row>
    <row r="731" spans="1:9" x14ac:dyDescent="0.25">
      <c r="A731" s="838" t="s">
        <v>920</v>
      </c>
      <c r="B731" s="839" t="s">
        <v>925</v>
      </c>
      <c r="C731" s="840">
        <v>7.8750000000000001E-2</v>
      </c>
      <c r="D731" s="844">
        <v>1</v>
      </c>
      <c r="E731" s="844">
        <v>0</v>
      </c>
      <c r="F731" s="841">
        <f>VLOOKUP(A731,Equipamento!$A$8:$E$91,4,0)</f>
        <v>4.9370000000000003</v>
      </c>
      <c r="G731" s="841">
        <f>VLOOKUP(A731,Equipamento!$A$8:$E$91,5,0)</f>
        <v>2.8860999999999999</v>
      </c>
      <c r="H731" s="842"/>
      <c r="I731" s="843">
        <f t="shared" ref="I731:I733" si="82">ROUND(C731*D731*F731+C731*E731*G731,4)</f>
        <v>0.38879999999999998</v>
      </c>
    </row>
    <row r="732" spans="1:9" x14ac:dyDescent="0.25">
      <c r="A732" s="838" t="s">
        <v>106</v>
      </c>
      <c r="B732" s="839" t="s">
        <v>1081</v>
      </c>
      <c r="C732" s="840">
        <v>7.8750000000000001E-2</v>
      </c>
      <c r="D732" s="844">
        <v>1</v>
      </c>
      <c r="E732" s="844">
        <v>0</v>
      </c>
      <c r="F732" s="841">
        <f>VLOOKUP(A732,Equipamento!$A$8:$E$91,4,0)</f>
        <v>20.365600000000001</v>
      </c>
      <c r="G732" s="841">
        <f>VLOOKUP(A732,Equipamento!$A$8:$E$91,5,0)</f>
        <v>3.8374999999999999</v>
      </c>
      <c r="H732" s="842"/>
      <c r="I732" s="843">
        <f t="shared" si="82"/>
        <v>1.6037999999999999</v>
      </c>
    </row>
    <row r="733" spans="1:9" x14ac:dyDescent="0.25">
      <c r="A733" s="838" t="s">
        <v>921</v>
      </c>
      <c r="B733" s="839" t="s">
        <v>1084</v>
      </c>
      <c r="C733" s="840">
        <v>7.8750000000000001E-2</v>
      </c>
      <c r="D733" s="844">
        <v>1</v>
      </c>
      <c r="E733" s="844">
        <v>0</v>
      </c>
      <c r="F733" s="841">
        <f>VLOOKUP(A733,Equipamento!$A$8:$E$91,4,0)</f>
        <v>19.886299999999999</v>
      </c>
      <c r="G733" s="841">
        <f>VLOOKUP(A733,Equipamento!$A$8:$E$91,5,0)</f>
        <v>19.434699999999999</v>
      </c>
      <c r="H733" s="842"/>
      <c r="I733" s="843">
        <f t="shared" si="82"/>
        <v>1.5660000000000001</v>
      </c>
    </row>
    <row r="734" spans="1:9" ht="15" x14ac:dyDescent="0.25">
      <c r="A734" s="845"/>
      <c r="B734" s="739"/>
      <c r="C734" s="739"/>
      <c r="D734" s="739"/>
      <c r="E734" s="739"/>
      <c r="F734" s="739"/>
      <c r="G734" s="739"/>
      <c r="H734" s="646" t="s">
        <v>26</v>
      </c>
      <c r="I734" s="846">
        <f>SUM(I729:I733)</f>
        <v>3.5586000000000002</v>
      </c>
    </row>
    <row r="735" spans="1:9" ht="15" x14ac:dyDescent="0.25">
      <c r="A735" s="847" t="s">
        <v>27</v>
      </c>
      <c r="B735" s="740"/>
      <c r="C735" s="735" t="s">
        <v>10</v>
      </c>
      <c r="D735" s="735" t="s">
        <v>28</v>
      </c>
      <c r="E735" s="740"/>
      <c r="F735" s="735" t="s">
        <v>29</v>
      </c>
      <c r="G735" s="740"/>
      <c r="H735" s="740"/>
      <c r="I735" s="848" t="s">
        <v>30</v>
      </c>
    </row>
    <row r="736" spans="1:9" x14ac:dyDescent="0.25">
      <c r="A736" s="838" t="s">
        <v>87</v>
      </c>
      <c r="B736" s="839" t="s">
        <v>88</v>
      </c>
      <c r="C736" s="873">
        <v>6</v>
      </c>
      <c r="D736" s="840" t="s">
        <v>33</v>
      </c>
      <c r="E736" s="842"/>
      <c r="F736" s="841">
        <f>VLOOKUP(A736,'Mão de obra'!$A$3:$E$34,5,0)</f>
        <v>18.384599999999999</v>
      </c>
      <c r="G736" s="842"/>
      <c r="H736" s="842"/>
      <c r="I736" s="843">
        <f t="shared" ref="I736:I737" si="83">ROUND(C736*F736,4)</f>
        <v>110.30759999999999</v>
      </c>
    </row>
    <row r="737" spans="1:9" x14ac:dyDescent="0.25">
      <c r="A737" s="838" t="s">
        <v>90</v>
      </c>
      <c r="B737" s="839" t="s">
        <v>91</v>
      </c>
      <c r="C737" s="873">
        <v>2</v>
      </c>
      <c r="D737" s="840" t="s">
        <v>33</v>
      </c>
      <c r="E737" s="842"/>
      <c r="F737" s="841">
        <f>VLOOKUP(A737,'Mão de obra'!$A$3:$E$34,5,0)</f>
        <v>27.195399999999999</v>
      </c>
      <c r="G737" s="842"/>
      <c r="H737" s="842"/>
      <c r="I737" s="843">
        <f t="shared" si="83"/>
        <v>54.390799999999999</v>
      </c>
    </row>
    <row r="738" spans="1:9" ht="15" x14ac:dyDescent="0.25">
      <c r="A738" s="849"/>
      <c r="B738" s="842"/>
      <c r="C738" s="842"/>
      <c r="D738" s="842"/>
      <c r="E738" s="842"/>
      <c r="F738" s="842"/>
      <c r="G738" s="842"/>
      <c r="H738" s="850" t="s">
        <v>36</v>
      </c>
      <c r="I738" s="851">
        <f>SUM(I736:I737)</f>
        <v>164.69839999999999</v>
      </c>
    </row>
    <row r="739" spans="1:9" ht="15" x14ac:dyDescent="0.25">
      <c r="A739" s="845"/>
      <c r="B739" s="739"/>
      <c r="C739" s="739"/>
      <c r="D739" s="739"/>
      <c r="E739" s="739"/>
      <c r="F739" s="739"/>
      <c r="G739" s="739"/>
      <c r="H739" s="646" t="s">
        <v>37</v>
      </c>
      <c r="I739" s="846">
        <f>I738+I734</f>
        <v>168.25700000000001</v>
      </c>
    </row>
    <row r="740" spans="1:9" ht="15" x14ac:dyDescent="0.25">
      <c r="A740" s="849"/>
      <c r="B740" s="842"/>
      <c r="C740" s="842"/>
      <c r="D740" s="842"/>
      <c r="E740" s="842"/>
      <c r="F740" s="842"/>
      <c r="G740" s="842"/>
      <c r="H740" s="850" t="s">
        <v>38</v>
      </c>
      <c r="I740" s="853">
        <f>ROUND(I739/H727,4)</f>
        <v>8.8323999999999998</v>
      </c>
    </row>
    <row r="741" spans="1:9" ht="15" x14ac:dyDescent="0.25">
      <c r="A741" s="849"/>
      <c r="B741" s="842"/>
      <c r="C741" s="842"/>
      <c r="D741" s="842"/>
      <c r="E741" s="842"/>
      <c r="F741" s="842"/>
      <c r="G741" s="842"/>
      <c r="H741" s="850" t="s">
        <v>39</v>
      </c>
      <c r="I741" s="853">
        <v>0</v>
      </c>
    </row>
    <row r="742" spans="1:9" ht="15" x14ac:dyDescent="0.25">
      <c r="A742" s="845"/>
      <c r="B742" s="739"/>
      <c r="C742" s="739"/>
      <c r="D742" s="739"/>
      <c r="E742" s="739"/>
      <c r="F742" s="739"/>
      <c r="G742" s="739"/>
      <c r="H742" s="646" t="s">
        <v>40</v>
      </c>
      <c r="I742" s="874">
        <v>0</v>
      </c>
    </row>
    <row r="743" spans="1:9" ht="15" x14ac:dyDescent="0.25">
      <c r="A743" s="847" t="s">
        <v>41</v>
      </c>
      <c r="B743" s="740"/>
      <c r="C743" s="735" t="s">
        <v>10</v>
      </c>
      <c r="D743" s="735" t="s">
        <v>28</v>
      </c>
      <c r="E743" s="740"/>
      <c r="F743" s="735" t="s">
        <v>42</v>
      </c>
      <c r="G743" s="740"/>
      <c r="H743" s="740"/>
      <c r="I743" s="848" t="s">
        <v>43</v>
      </c>
    </row>
    <row r="744" spans="1:9" x14ac:dyDescent="0.25">
      <c r="A744" s="838" t="s">
        <v>92</v>
      </c>
      <c r="B744" s="839" t="s">
        <v>93</v>
      </c>
      <c r="C744" s="881">
        <v>7.8399999999999997E-2</v>
      </c>
      <c r="D744" s="840" t="s">
        <v>50</v>
      </c>
      <c r="E744" s="842"/>
      <c r="F744" s="841">
        <f>VLOOKUP(A744,Material!$A$8:$D$108,4,0)</f>
        <v>6.0709</v>
      </c>
      <c r="G744" s="842"/>
      <c r="H744" s="842"/>
      <c r="I744" s="843">
        <f t="shared" ref="I744:I752" si="84">ROUND(C744*F744,4)</f>
        <v>0.47599999999999998</v>
      </c>
    </row>
    <row r="745" spans="1:9" x14ac:dyDescent="0.25">
      <c r="A745" s="838" t="s">
        <v>77</v>
      </c>
      <c r="B745" s="839" t="s">
        <v>78</v>
      </c>
      <c r="C745" s="881">
        <v>7.7700000000000005E-2</v>
      </c>
      <c r="D745" s="840" t="s">
        <v>50</v>
      </c>
      <c r="E745" s="842"/>
      <c r="F745" s="841">
        <f>VLOOKUP(A745,Material!$A$8:$D$108,4,0)</f>
        <v>6.8876999999999997</v>
      </c>
      <c r="G745" s="842"/>
      <c r="H745" s="842"/>
      <c r="I745" s="843">
        <f t="shared" si="84"/>
        <v>0.53520000000000001</v>
      </c>
    </row>
    <row r="746" spans="1:9" x14ac:dyDescent="0.25">
      <c r="A746" s="838" t="s">
        <v>95</v>
      </c>
      <c r="B746" s="839" t="s">
        <v>96</v>
      </c>
      <c r="C746" s="881">
        <v>6.4900000000000001E-3</v>
      </c>
      <c r="D746" s="840" t="s">
        <v>50</v>
      </c>
      <c r="E746" s="842"/>
      <c r="F746" s="841">
        <f>VLOOKUP(A746,Material!$A$8:$D$108,4,0)</f>
        <v>8.9766999999999992</v>
      </c>
      <c r="G746" s="842"/>
      <c r="H746" s="842"/>
      <c r="I746" s="843">
        <f t="shared" si="84"/>
        <v>5.8299999999999998E-2</v>
      </c>
    </row>
    <row r="747" spans="1:9" x14ac:dyDescent="0.25">
      <c r="A747" s="838" t="s">
        <v>1109</v>
      </c>
      <c r="B747" s="839" t="s">
        <v>1349</v>
      </c>
      <c r="C747" s="881">
        <v>1.04</v>
      </c>
      <c r="D747" s="840" t="s">
        <v>114</v>
      </c>
      <c r="E747" s="842"/>
      <c r="F747" s="841">
        <f>VLOOKUP(A747,Material!$A$8:$D$108,4,0)</f>
        <v>43.323900000000002</v>
      </c>
      <c r="G747" s="842"/>
      <c r="H747" s="842"/>
      <c r="I747" s="843">
        <f t="shared" si="84"/>
        <v>45.056899999999999</v>
      </c>
    </row>
    <row r="748" spans="1:9" x14ac:dyDescent="0.25">
      <c r="A748" s="838" t="s">
        <v>48</v>
      </c>
      <c r="B748" s="839" t="s">
        <v>49</v>
      </c>
      <c r="C748" s="881">
        <v>1.9414800000000001</v>
      </c>
      <c r="D748" s="840" t="s">
        <v>50</v>
      </c>
      <c r="E748" s="842"/>
      <c r="F748" s="841">
        <f>VLOOKUP(A748,Material!$A$8:$D$108,4,0)</f>
        <v>0.5454</v>
      </c>
      <c r="G748" s="842"/>
      <c r="H748" s="842"/>
      <c r="I748" s="843">
        <f t="shared" si="84"/>
        <v>1.0589</v>
      </c>
    </row>
    <row r="749" spans="1:9" x14ac:dyDescent="0.25">
      <c r="A749" s="838" t="s">
        <v>923</v>
      </c>
      <c r="B749" s="839" t="s">
        <v>927</v>
      </c>
      <c r="C749" s="881">
        <v>0.65344999999999998</v>
      </c>
      <c r="D749" s="840" t="s">
        <v>114</v>
      </c>
      <c r="E749" s="842"/>
      <c r="F749" s="841">
        <f>VLOOKUP(A749,Material!$A$8:$D$108,4,0)</f>
        <v>9.8799999999999999E-2</v>
      </c>
      <c r="G749" s="842"/>
      <c r="H749" s="842"/>
      <c r="I749" s="843">
        <f t="shared" si="84"/>
        <v>6.4600000000000005E-2</v>
      </c>
    </row>
    <row r="750" spans="1:9" x14ac:dyDescent="0.25">
      <c r="A750" s="838" t="s">
        <v>1351</v>
      </c>
      <c r="B750" s="839" t="s">
        <v>1350</v>
      </c>
      <c r="C750" s="881">
        <v>0.16</v>
      </c>
      <c r="D750" s="840" t="s">
        <v>136</v>
      </c>
      <c r="E750" s="842"/>
      <c r="F750" s="841">
        <f>VLOOKUP(A750,Material!$A$8:$D$108,4,0)</f>
        <v>4.7842000000000002</v>
      </c>
      <c r="G750" s="842"/>
      <c r="H750" s="842"/>
      <c r="I750" s="843">
        <f t="shared" si="84"/>
        <v>0.76549999999999996</v>
      </c>
    </row>
    <row r="751" spans="1:9" ht="28.5" x14ac:dyDescent="0.25">
      <c r="A751" s="838" t="s">
        <v>152</v>
      </c>
      <c r="B751" s="839" t="s">
        <v>1237</v>
      </c>
      <c r="C751" s="881">
        <v>2.5000000000000001E-2</v>
      </c>
      <c r="D751" s="840" t="s">
        <v>114</v>
      </c>
      <c r="E751" s="842"/>
      <c r="F751" s="841">
        <f>VLOOKUP(A751,Material!$A$8:$D$108,4,0)</f>
        <v>9.4867000000000008</v>
      </c>
      <c r="G751" s="842"/>
      <c r="H751" s="842"/>
      <c r="I751" s="843">
        <f t="shared" si="84"/>
        <v>0.23719999999999999</v>
      </c>
    </row>
    <row r="752" spans="1:9" x14ac:dyDescent="0.25">
      <c r="A752" s="838" t="s">
        <v>924</v>
      </c>
      <c r="B752" s="839" t="s">
        <v>1085</v>
      </c>
      <c r="C752" s="881">
        <v>0.05</v>
      </c>
      <c r="D752" s="840" t="s">
        <v>136</v>
      </c>
      <c r="E752" s="842"/>
      <c r="F752" s="841">
        <f>VLOOKUP(A752,Material!$A$8:$D$108,4,0)</f>
        <v>1.7</v>
      </c>
      <c r="G752" s="842"/>
      <c r="H752" s="842"/>
      <c r="I752" s="843">
        <f t="shared" si="84"/>
        <v>8.5000000000000006E-2</v>
      </c>
    </row>
    <row r="753" spans="1:9" ht="15" x14ac:dyDescent="0.25">
      <c r="A753" s="845"/>
      <c r="B753" s="739"/>
      <c r="C753" s="739"/>
      <c r="D753" s="739"/>
      <c r="E753" s="739"/>
      <c r="F753" s="739"/>
      <c r="G753" s="739"/>
      <c r="H753" s="646" t="s">
        <v>51</v>
      </c>
      <c r="I753" s="846">
        <f>SUM(I744:I752)</f>
        <v>48.337600000000002</v>
      </c>
    </row>
    <row r="754" spans="1:9" ht="15" x14ac:dyDescent="0.25">
      <c r="A754" s="847" t="s">
        <v>52</v>
      </c>
      <c r="B754" s="740"/>
      <c r="C754" s="735" t="s">
        <v>10</v>
      </c>
      <c r="D754" s="735" t="s">
        <v>28</v>
      </c>
      <c r="E754" s="740"/>
      <c r="F754" s="735" t="s">
        <v>43</v>
      </c>
      <c r="G754" s="740"/>
      <c r="H754" s="740"/>
      <c r="I754" s="856" t="s">
        <v>43</v>
      </c>
    </row>
    <row r="755" spans="1:9" ht="15.75" x14ac:dyDescent="0.25">
      <c r="A755" s="900"/>
      <c r="B755" s="884"/>
      <c r="C755" s="828"/>
      <c r="D755" s="828"/>
      <c r="E755" s="828"/>
      <c r="F755" s="828"/>
      <c r="G755" s="828"/>
      <c r="H755" s="830" t="s">
        <v>53</v>
      </c>
      <c r="I755" s="895"/>
    </row>
    <row r="756" spans="1:9" ht="15.75" x14ac:dyDescent="0.25">
      <c r="A756" s="901"/>
      <c r="B756" s="741"/>
      <c r="C756" s="746"/>
      <c r="D756" s="746"/>
      <c r="E756" s="746"/>
      <c r="F756" s="746"/>
      <c r="G756" s="746"/>
      <c r="H756" s="648" t="s">
        <v>54</v>
      </c>
      <c r="I756" s="875">
        <f>ROUND(I755+I753+I740+I741+I742,4)</f>
        <v>57.17</v>
      </c>
    </row>
    <row r="757" spans="1:9" ht="15.75" x14ac:dyDescent="0.25">
      <c r="A757" s="847" t="s">
        <v>55</v>
      </c>
      <c r="B757" s="742"/>
      <c r="C757" s="815" t="s">
        <v>56</v>
      </c>
      <c r="D757" s="815" t="s">
        <v>10</v>
      </c>
      <c r="E757" s="815" t="s">
        <v>28</v>
      </c>
      <c r="F757" s="815" t="s">
        <v>43</v>
      </c>
      <c r="G757" s="816"/>
      <c r="H757" s="816"/>
      <c r="I757" s="861" t="s">
        <v>43</v>
      </c>
    </row>
    <row r="758" spans="1:9" ht="15" x14ac:dyDescent="0.25">
      <c r="A758" s="838" t="s">
        <v>92</v>
      </c>
      <c r="B758" s="884" t="s">
        <v>98</v>
      </c>
      <c r="C758" s="840" t="s">
        <v>62</v>
      </c>
      <c r="D758" s="902">
        <v>8.0000000000000007E-5</v>
      </c>
      <c r="E758" s="840" t="s">
        <v>59</v>
      </c>
      <c r="F758" s="841">
        <f t="shared" ref="F758:F764" si="85">$I$1609</f>
        <v>33.44</v>
      </c>
      <c r="G758" s="828"/>
      <c r="H758" s="828"/>
      <c r="I758" s="843">
        <f t="shared" ref="I758:I764" si="86">ROUND(F758*D758,4)</f>
        <v>2.7000000000000001E-3</v>
      </c>
    </row>
    <row r="759" spans="1:9" ht="15" x14ac:dyDescent="0.25">
      <c r="A759" s="838" t="s">
        <v>77</v>
      </c>
      <c r="B759" s="884" t="s">
        <v>1086</v>
      </c>
      <c r="C759" s="840" t="s">
        <v>62</v>
      </c>
      <c r="D759" s="902">
        <v>1.0000000000000001E-5</v>
      </c>
      <c r="E759" s="840" t="s">
        <v>59</v>
      </c>
      <c r="F759" s="841">
        <f t="shared" si="85"/>
        <v>33.44</v>
      </c>
      <c r="G759" s="828"/>
      <c r="H759" s="828"/>
      <c r="I759" s="843">
        <f t="shared" si="86"/>
        <v>2.9999999999999997E-4</v>
      </c>
    </row>
    <row r="760" spans="1:9" ht="15" x14ac:dyDescent="0.25">
      <c r="A760" s="838" t="s">
        <v>95</v>
      </c>
      <c r="B760" s="884" t="s">
        <v>100</v>
      </c>
      <c r="C760" s="840" t="s">
        <v>62</v>
      </c>
      <c r="D760" s="902">
        <v>1.0000000000000001E-5</v>
      </c>
      <c r="E760" s="840" t="s">
        <v>59</v>
      </c>
      <c r="F760" s="841">
        <f t="shared" si="85"/>
        <v>33.44</v>
      </c>
      <c r="G760" s="828"/>
      <c r="H760" s="828"/>
      <c r="I760" s="843">
        <f t="shared" si="86"/>
        <v>2.9999999999999997E-4</v>
      </c>
    </row>
    <row r="761" spans="1:9" ht="15" x14ac:dyDescent="0.25">
      <c r="A761" s="838" t="s">
        <v>1109</v>
      </c>
      <c r="B761" s="839" t="s">
        <v>1349</v>
      </c>
      <c r="C761" s="840" t="s">
        <v>62</v>
      </c>
      <c r="D761" s="902">
        <v>5.5000000000000003E-4</v>
      </c>
      <c r="E761" s="840" t="s">
        <v>59</v>
      </c>
      <c r="F761" s="841">
        <f t="shared" si="85"/>
        <v>33.44</v>
      </c>
      <c r="G761" s="828"/>
      <c r="H761" s="828"/>
      <c r="I761" s="843">
        <f t="shared" si="86"/>
        <v>1.84E-2</v>
      </c>
    </row>
    <row r="762" spans="1:9" ht="28.5" x14ac:dyDescent="0.25">
      <c r="A762" s="838" t="s">
        <v>48</v>
      </c>
      <c r="B762" s="839" t="s">
        <v>1237</v>
      </c>
      <c r="C762" s="840" t="s">
        <v>62</v>
      </c>
      <c r="D762" s="902">
        <v>1.9400000000000001E-3</v>
      </c>
      <c r="E762" s="840" t="s">
        <v>59</v>
      </c>
      <c r="F762" s="841">
        <f t="shared" si="85"/>
        <v>33.44</v>
      </c>
      <c r="G762" s="828"/>
      <c r="H762" s="828"/>
      <c r="I762" s="843">
        <f t="shared" si="86"/>
        <v>6.4899999999999999E-2</v>
      </c>
    </row>
    <row r="763" spans="1:9" ht="15" x14ac:dyDescent="0.25">
      <c r="A763" s="838" t="s">
        <v>1351</v>
      </c>
      <c r="B763" s="839" t="s">
        <v>1350</v>
      </c>
      <c r="C763" s="840" t="s">
        <v>62</v>
      </c>
      <c r="D763" s="902">
        <v>3.0000000000000001E-5</v>
      </c>
      <c r="E763" s="840" t="s">
        <v>59</v>
      </c>
      <c r="F763" s="841">
        <f t="shared" si="85"/>
        <v>33.44</v>
      </c>
      <c r="G763" s="828"/>
      <c r="H763" s="828"/>
      <c r="I763" s="843">
        <f t="shared" si="86"/>
        <v>1E-3</v>
      </c>
    </row>
    <row r="764" spans="1:9" ht="28.5" x14ac:dyDescent="0.25">
      <c r="A764" s="838" t="s">
        <v>152</v>
      </c>
      <c r="B764" s="839" t="s">
        <v>1237</v>
      </c>
      <c r="C764" s="840" t="s">
        <v>62</v>
      </c>
      <c r="D764" s="840">
        <v>1.0000000000000001E-5</v>
      </c>
      <c r="E764" s="840" t="s">
        <v>59</v>
      </c>
      <c r="F764" s="841">
        <f t="shared" si="85"/>
        <v>33.44</v>
      </c>
      <c r="G764" s="842"/>
      <c r="H764" s="842"/>
      <c r="I764" s="843">
        <f t="shared" si="86"/>
        <v>2.9999999999999997E-4</v>
      </c>
    </row>
    <row r="765" spans="1:9" ht="15" x14ac:dyDescent="0.25">
      <c r="A765" s="845"/>
      <c r="B765" s="739"/>
      <c r="C765" s="754"/>
      <c r="D765" s="739"/>
      <c r="E765" s="739"/>
      <c r="F765" s="739"/>
      <c r="G765" s="739"/>
      <c r="H765" s="646" t="s">
        <v>63</v>
      </c>
      <c r="I765" s="846">
        <f>SUM(I758:I764)</f>
        <v>8.7899999999999992E-2</v>
      </c>
    </row>
    <row r="766" spans="1:9" ht="15" x14ac:dyDescent="0.25">
      <c r="A766" s="862" t="s">
        <v>64</v>
      </c>
      <c r="B766" s="842"/>
      <c r="C766" s="863" t="s">
        <v>10</v>
      </c>
      <c r="D766" s="863" t="s">
        <v>28</v>
      </c>
      <c r="E766" s="740"/>
      <c r="F766" s="735" t="s">
        <v>65</v>
      </c>
      <c r="G766" s="740"/>
      <c r="H766" s="842"/>
      <c r="I766" s="853" t="s">
        <v>43</v>
      </c>
    </row>
    <row r="767" spans="1:9" ht="15" x14ac:dyDescent="0.25">
      <c r="A767" s="845"/>
      <c r="B767" s="739"/>
      <c r="C767" s="754"/>
      <c r="D767" s="739"/>
      <c r="E767" s="736" t="s">
        <v>66</v>
      </c>
      <c r="F767" s="736" t="s">
        <v>67</v>
      </c>
      <c r="G767" s="736" t="s">
        <v>68</v>
      </c>
      <c r="H767" s="739"/>
      <c r="I767" s="864"/>
    </row>
    <row r="768" spans="1:9" x14ac:dyDescent="0.25">
      <c r="A768" s="838" t="s">
        <v>92</v>
      </c>
      <c r="B768" s="884" t="s">
        <v>98</v>
      </c>
      <c r="C768" s="902">
        <v>8.0000000000000007E-5</v>
      </c>
      <c r="D768" s="840" t="s">
        <v>69</v>
      </c>
      <c r="E768" s="844">
        <f>$I$1426</f>
        <v>1.22</v>
      </c>
      <c r="F768" s="844">
        <f>$I$1452</f>
        <v>0.97</v>
      </c>
      <c r="G768" s="844">
        <f>$I$1478</f>
        <v>0.79</v>
      </c>
      <c r="H768" s="842"/>
      <c r="I768" s="888">
        <f>ROUND(C768*((VLOOKUP(A768,Material!$A$8:$H$108,6,0)*Composições!E768)+(VLOOKUP(A768,Material!$A$8:$H$108,7,0)*Composições!F768)+(VLOOKUP(A768,Material!$A$8:$H$108,8,0)*Composições!G768)),4)</f>
        <v>0</v>
      </c>
    </row>
    <row r="769" spans="1:9" x14ac:dyDescent="0.25">
      <c r="A769" s="838" t="s">
        <v>77</v>
      </c>
      <c r="B769" s="884" t="s">
        <v>1086</v>
      </c>
      <c r="C769" s="902">
        <v>1.0000000000000001E-5</v>
      </c>
      <c r="D769" s="840" t="s">
        <v>69</v>
      </c>
      <c r="E769" s="844">
        <f>$I$1426</f>
        <v>1.22</v>
      </c>
      <c r="F769" s="844">
        <f>$I$1452</f>
        <v>0.97</v>
      </c>
      <c r="G769" s="844">
        <f>$I$1478</f>
        <v>0.79</v>
      </c>
      <c r="H769" s="842"/>
      <c r="I769" s="888">
        <f>ROUND(C769*((VLOOKUP(A769,Material!$A$8:$H$108,6,0)*Composições!E769)+(VLOOKUP(A769,Material!$A$8:$H$108,7,0)*Composições!F769)+(VLOOKUP(A769,Material!$A$8:$H$108,8,0)*Composições!G769)),4)</f>
        <v>0</v>
      </c>
    </row>
    <row r="770" spans="1:9" x14ac:dyDescent="0.25">
      <c r="A770" s="838" t="s">
        <v>95</v>
      </c>
      <c r="B770" s="884" t="s">
        <v>100</v>
      </c>
      <c r="C770" s="902">
        <v>1.0000000000000001E-5</v>
      </c>
      <c r="D770" s="840" t="s">
        <v>69</v>
      </c>
      <c r="E770" s="844">
        <f>$I$1426</f>
        <v>1.22</v>
      </c>
      <c r="F770" s="844">
        <f>$I$1452</f>
        <v>0.97</v>
      </c>
      <c r="G770" s="844">
        <f>$I$1478</f>
        <v>0.79</v>
      </c>
      <c r="H770" s="842"/>
      <c r="I770" s="888">
        <f>ROUND(C770*((VLOOKUP(A770,Material!$A$8:$H$108,6,0)*Composições!E770)+(VLOOKUP(A770,Material!$A$8:$H$108,7,0)*Composições!F770)+(VLOOKUP(A770,Material!$A$8:$H$108,8,0)*Composições!G770)),4)</f>
        <v>0</v>
      </c>
    </row>
    <row r="771" spans="1:9" x14ac:dyDescent="0.25">
      <c r="A771" s="838" t="s">
        <v>922</v>
      </c>
      <c r="B771" s="884" t="s">
        <v>1087</v>
      </c>
      <c r="C771" s="902">
        <v>7.6000000000000004E-4</v>
      </c>
      <c r="D771" s="840" t="s">
        <v>69</v>
      </c>
      <c r="E771" s="844">
        <f>$I$1426</f>
        <v>1.22</v>
      </c>
      <c r="F771" s="844">
        <f>$I$1452</f>
        <v>0.97</v>
      </c>
      <c r="G771" s="844">
        <f>$I$1478</f>
        <v>0.79</v>
      </c>
      <c r="H771" s="842"/>
      <c r="I771" s="888">
        <f>ROUND(C771*((VLOOKUP(A771,Material!$A$8:$H$108,6,0)*Composições!E771)+(VLOOKUP(A771,Material!$A$8:$H$108,7,0)*Composições!F771)+(VLOOKUP(A771,Material!$A$8:$H$108,8,0)*Composições!G771)),4)</f>
        <v>0</v>
      </c>
    </row>
    <row r="772" spans="1:9" ht="28.5" x14ac:dyDescent="0.25">
      <c r="A772" s="838" t="s">
        <v>48</v>
      </c>
      <c r="B772" s="839" t="s">
        <v>1088</v>
      </c>
      <c r="C772" s="840">
        <v>3.4499999999999999E-3</v>
      </c>
      <c r="D772" s="840" t="s">
        <v>69</v>
      </c>
      <c r="E772" s="844">
        <f>$I$1426</f>
        <v>1.22</v>
      </c>
      <c r="F772" s="844">
        <f>$I$1452</f>
        <v>0.97</v>
      </c>
      <c r="G772" s="844">
        <f>$I$1478</f>
        <v>0.79</v>
      </c>
      <c r="H772" s="842"/>
      <c r="I772" s="888">
        <f>ROUND(C772*((VLOOKUP(A772,Material!$A$8:$H$108,6,0)*Composições!E772)+(VLOOKUP(A772,Material!$A$8:$H$108,7,0)*Composições!F772)+(VLOOKUP(A772,Material!$A$8:$H$108,8,0)*Composições!G772)),4)</f>
        <v>0</v>
      </c>
    </row>
    <row r="773" spans="1:9" ht="15" x14ac:dyDescent="0.25">
      <c r="A773" s="849"/>
      <c r="B773" s="842"/>
      <c r="C773" s="842"/>
      <c r="D773" s="842"/>
      <c r="E773" s="842"/>
      <c r="F773" s="842"/>
      <c r="G773" s="842"/>
      <c r="H773" s="850" t="s">
        <v>70</v>
      </c>
      <c r="I773" s="853">
        <f>SUM(I772:I772)</f>
        <v>0</v>
      </c>
    </row>
    <row r="774" spans="1:9" ht="15.75" thickBot="1" x14ac:dyDescent="0.3">
      <c r="A774" s="865"/>
      <c r="B774" s="747"/>
      <c r="C774" s="747"/>
      <c r="D774" s="747"/>
      <c r="E774" s="747"/>
      <c r="F774" s="747"/>
      <c r="G774" s="747"/>
      <c r="H774" s="649" t="s">
        <v>71</v>
      </c>
      <c r="I774" s="876">
        <f>ROUND(I773+I765+I756,2)</f>
        <v>57.26</v>
      </c>
    </row>
    <row r="775" spans="1:9" x14ac:dyDescent="0.25">
      <c r="A775" s="849"/>
      <c r="B775" s="839" t="s">
        <v>72</v>
      </c>
      <c r="C775" s="842"/>
      <c r="D775" s="842"/>
      <c r="E775" s="842"/>
      <c r="F775" s="842"/>
      <c r="G775" s="842"/>
      <c r="H775" s="842"/>
      <c r="I775" s="867"/>
    </row>
    <row r="776" spans="1:9" x14ac:dyDescent="0.25">
      <c r="A776" s="868"/>
      <c r="B776" s="870"/>
      <c r="C776" s="870"/>
      <c r="D776" s="870"/>
      <c r="E776" s="870"/>
      <c r="F776" s="870"/>
      <c r="G776" s="870"/>
      <c r="H776" s="870"/>
      <c r="I776" s="871"/>
    </row>
    <row r="777" spans="1:9" ht="18" x14ac:dyDescent="0.25">
      <c r="A777" s="822" t="s">
        <v>223</v>
      </c>
      <c r="B777" s="823"/>
      <c r="C777" s="823"/>
      <c r="D777" s="824"/>
      <c r="E777" s="823"/>
      <c r="F777" s="825"/>
      <c r="G777" s="824"/>
      <c r="H777" s="823"/>
      <c r="I777" s="826"/>
    </row>
    <row r="778" spans="1:9" ht="15.75" x14ac:dyDescent="0.25">
      <c r="A778" s="827" t="s">
        <v>0</v>
      </c>
      <c r="B778" s="828"/>
      <c r="C778" s="828"/>
      <c r="D778" s="829" t="str">
        <f>$D$3</f>
        <v>Julho/2022</v>
      </c>
      <c r="E778" s="828"/>
      <c r="F778" s="828"/>
      <c r="G778" s="830" t="s">
        <v>1</v>
      </c>
      <c r="H778" s="830">
        <v>19.05</v>
      </c>
      <c r="I778" s="831" t="s">
        <v>114</v>
      </c>
    </row>
    <row r="779" spans="1:9" ht="47.25" x14ac:dyDescent="0.25">
      <c r="A779" s="880">
        <v>4507835</v>
      </c>
      <c r="B779" s="817" t="s">
        <v>1122</v>
      </c>
      <c r="C779" s="745" t="str">
        <f>I778</f>
        <v>m</v>
      </c>
      <c r="D779" s="749">
        <f>I827</f>
        <v>82.97</v>
      </c>
      <c r="E779" s="746"/>
      <c r="F779" s="746"/>
      <c r="G779" s="746"/>
      <c r="H779" s="733"/>
      <c r="I779" s="833" t="s">
        <v>5</v>
      </c>
    </row>
    <row r="780" spans="1:9" ht="15.75" x14ac:dyDescent="0.25">
      <c r="A780" s="834"/>
      <c r="B780" s="828"/>
      <c r="C780" s="828"/>
      <c r="D780" s="1100" t="s">
        <v>6</v>
      </c>
      <c r="E780" s="1101"/>
      <c r="F780" s="1100" t="s">
        <v>7</v>
      </c>
      <c r="G780" s="1101"/>
      <c r="H780" s="828"/>
      <c r="I780" s="835" t="s">
        <v>8</v>
      </c>
    </row>
    <row r="781" spans="1:9" ht="15.75" x14ac:dyDescent="0.25">
      <c r="A781" s="836" t="s">
        <v>9</v>
      </c>
      <c r="B781" s="746"/>
      <c r="C781" s="734" t="s">
        <v>10</v>
      </c>
      <c r="D781" s="734" t="s">
        <v>11</v>
      </c>
      <c r="E781" s="734" t="s">
        <v>12</v>
      </c>
      <c r="F781" s="734" t="s">
        <v>13</v>
      </c>
      <c r="G781" s="734" t="s">
        <v>14</v>
      </c>
      <c r="H781" s="746"/>
      <c r="I781" s="837" t="s">
        <v>15</v>
      </c>
    </row>
    <row r="782" spans="1:9" x14ac:dyDescent="0.25">
      <c r="A782" s="838" t="s">
        <v>920</v>
      </c>
      <c r="B782" s="839" t="s">
        <v>925</v>
      </c>
      <c r="C782" s="840">
        <v>9.8019999999999996E-2</v>
      </c>
      <c r="D782" s="844">
        <v>1</v>
      </c>
      <c r="E782" s="844">
        <v>0</v>
      </c>
      <c r="F782" s="841">
        <f>VLOOKUP(A782,Equipamento!$A$8:$E$91,4,0)</f>
        <v>4.9370000000000003</v>
      </c>
      <c r="G782" s="841">
        <f>VLOOKUP(A782,Equipamento!$A$8:$E$91,5,0)</f>
        <v>2.8860999999999999</v>
      </c>
      <c r="H782" s="842"/>
      <c r="I782" s="843">
        <f t="shared" ref="I782:I784" si="87">ROUND(C782*D782*F782+C782*E782*G782,4)</f>
        <v>0.4839</v>
      </c>
    </row>
    <row r="783" spans="1:9" x14ac:dyDescent="0.25">
      <c r="A783" s="838" t="s">
        <v>106</v>
      </c>
      <c r="B783" s="839" t="s">
        <v>1081</v>
      </c>
      <c r="C783" s="840">
        <v>9.8019999999999996E-2</v>
      </c>
      <c r="D783" s="844">
        <v>1</v>
      </c>
      <c r="E783" s="844">
        <v>0</v>
      </c>
      <c r="F783" s="841">
        <f>VLOOKUP(A783,Equipamento!$A$8:$E$91,4,0)</f>
        <v>20.365600000000001</v>
      </c>
      <c r="G783" s="841">
        <f>VLOOKUP(A783,Equipamento!$A$8:$E$91,5,0)</f>
        <v>3.8374999999999999</v>
      </c>
      <c r="H783" s="842"/>
      <c r="I783" s="843">
        <f t="shared" si="87"/>
        <v>1.9962</v>
      </c>
    </row>
    <row r="784" spans="1:9" x14ac:dyDescent="0.25">
      <c r="A784" s="838" t="s">
        <v>921</v>
      </c>
      <c r="B784" s="839" t="s">
        <v>1084</v>
      </c>
      <c r="C784" s="840">
        <v>9.8019999999999996E-2</v>
      </c>
      <c r="D784" s="844">
        <v>1</v>
      </c>
      <c r="E784" s="844">
        <v>0</v>
      </c>
      <c r="F784" s="841">
        <f>VLOOKUP(A784,Equipamento!$A$8:$E$91,4,0)</f>
        <v>19.886299999999999</v>
      </c>
      <c r="G784" s="841">
        <f>VLOOKUP(A784,Equipamento!$A$8:$E$91,5,0)</f>
        <v>19.434699999999999</v>
      </c>
      <c r="H784" s="842"/>
      <c r="I784" s="843">
        <f t="shared" si="87"/>
        <v>1.9493</v>
      </c>
    </row>
    <row r="785" spans="1:9" ht="15" x14ac:dyDescent="0.25">
      <c r="A785" s="845"/>
      <c r="B785" s="739"/>
      <c r="C785" s="739"/>
      <c r="D785" s="739"/>
      <c r="E785" s="739"/>
      <c r="F785" s="739"/>
      <c r="G785" s="739"/>
      <c r="H785" s="646" t="s">
        <v>26</v>
      </c>
      <c r="I785" s="846">
        <f>SUM(I780:I784)</f>
        <v>4.4294000000000002</v>
      </c>
    </row>
    <row r="786" spans="1:9" ht="15" x14ac:dyDescent="0.25">
      <c r="A786" s="847" t="s">
        <v>27</v>
      </c>
      <c r="B786" s="740"/>
      <c r="C786" s="735" t="s">
        <v>10</v>
      </c>
      <c r="D786" s="735" t="s">
        <v>28</v>
      </c>
      <c r="E786" s="740"/>
      <c r="F786" s="735" t="s">
        <v>29</v>
      </c>
      <c r="G786" s="740"/>
      <c r="H786" s="740"/>
      <c r="I786" s="848" t="s">
        <v>30</v>
      </c>
    </row>
    <row r="787" spans="1:9" x14ac:dyDescent="0.25">
      <c r="A787" s="838" t="s">
        <v>87</v>
      </c>
      <c r="B787" s="839" t="s">
        <v>88</v>
      </c>
      <c r="C787" s="873">
        <v>6</v>
      </c>
      <c r="D787" s="840" t="s">
        <v>33</v>
      </c>
      <c r="E787" s="842"/>
      <c r="F787" s="841">
        <f>VLOOKUP(A787,'Mão de obra'!$A$3:$E$34,5,0)</f>
        <v>18.384599999999999</v>
      </c>
      <c r="G787" s="842"/>
      <c r="H787" s="842"/>
      <c r="I787" s="843">
        <f t="shared" ref="I787:I788" si="88">ROUND(C787*F787,4)</f>
        <v>110.30759999999999</v>
      </c>
    </row>
    <row r="788" spans="1:9" x14ac:dyDescent="0.25">
      <c r="A788" s="838" t="s">
        <v>90</v>
      </c>
      <c r="B788" s="839" t="s">
        <v>91</v>
      </c>
      <c r="C788" s="873">
        <v>2</v>
      </c>
      <c r="D788" s="840" t="s">
        <v>33</v>
      </c>
      <c r="E788" s="842"/>
      <c r="F788" s="841">
        <f>VLOOKUP(A788,'Mão de obra'!$A$3:$E$34,5,0)</f>
        <v>27.195399999999999</v>
      </c>
      <c r="G788" s="842"/>
      <c r="H788" s="842"/>
      <c r="I788" s="843">
        <f t="shared" si="88"/>
        <v>54.390799999999999</v>
      </c>
    </row>
    <row r="789" spans="1:9" ht="15" x14ac:dyDescent="0.25">
      <c r="A789" s="849"/>
      <c r="B789" s="842"/>
      <c r="C789" s="842"/>
      <c r="D789" s="842"/>
      <c r="E789" s="842"/>
      <c r="F789" s="842"/>
      <c r="G789" s="842"/>
      <c r="H789" s="850" t="s">
        <v>36</v>
      </c>
      <c r="I789" s="851">
        <f>SUM(I787:I788)</f>
        <v>164.69839999999999</v>
      </c>
    </row>
    <row r="790" spans="1:9" ht="15" x14ac:dyDescent="0.25">
      <c r="A790" s="845"/>
      <c r="B790" s="739"/>
      <c r="C790" s="739"/>
      <c r="D790" s="739"/>
      <c r="E790" s="739"/>
      <c r="F790" s="739"/>
      <c r="G790" s="739"/>
      <c r="H790" s="646" t="s">
        <v>37</v>
      </c>
      <c r="I790" s="846">
        <f>I789+I785</f>
        <v>169.12779999999998</v>
      </c>
    </row>
    <row r="791" spans="1:9" ht="15" x14ac:dyDescent="0.25">
      <c r="A791" s="849"/>
      <c r="B791" s="842"/>
      <c r="C791" s="842"/>
      <c r="D791" s="842"/>
      <c r="E791" s="842"/>
      <c r="F791" s="842"/>
      <c r="G791" s="842"/>
      <c r="H791" s="850" t="s">
        <v>38</v>
      </c>
      <c r="I791" s="853">
        <f>ROUND(I790/H778,4)</f>
        <v>8.8780999999999999</v>
      </c>
    </row>
    <row r="792" spans="1:9" ht="15" x14ac:dyDescent="0.25">
      <c r="A792" s="849"/>
      <c r="B792" s="842"/>
      <c r="C792" s="842"/>
      <c r="D792" s="842"/>
      <c r="E792" s="842"/>
      <c r="F792" s="842"/>
      <c r="G792" s="842"/>
      <c r="H792" s="850" t="s">
        <v>39</v>
      </c>
      <c r="I792" s="853">
        <v>0</v>
      </c>
    </row>
    <row r="793" spans="1:9" ht="15" x14ac:dyDescent="0.25">
      <c r="A793" s="845"/>
      <c r="B793" s="739"/>
      <c r="C793" s="739"/>
      <c r="D793" s="739"/>
      <c r="E793" s="739"/>
      <c r="F793" s="739"/>
      <c r="G793" s="739"/>
      <c r="H793" s="646" t="s">
        <v>40</v>
      </c>
      <c r="I793" s="874">
        <v>0</v>
      </c>
    </row>
    <row r="794" spans="1:9" ht="15" x14ac:dyDescent="0.25">
      <c r="A794" s="847" t="s">
        <v>41</v>
      </c>
      <c r="B794" s="740"/>
      <c r="C794" s="735" t="s">
        <v>10</v>
      </c>
      <c r="D794" s="735" t="s">
        <v>28</v>
      </c>
      <c r="E794" s="740"/>
      <c r="F794" s="735" t="s">
        <v>42</v>
      </c>
      <c r="G794" s="740"/>
      <c r="H794" s="740"/>
      <c r="I794" s="848" t="s">
        <v>43</v>
      </c>
    </row>
    <row r="795" spans="1:9" x14ac:dyDescent="0.25">
      <c r="A795" s="838" t="s">
        <v>92</v>
      </c>
      <c r="B795" s="839" t="s">
        <v>93</v>
      </c>
      <c r="C795" s="881">
        <v>7.8399999999999997E-2</v>
      </c>
      <c r="D795" s="840" t="s">
        <v>50</v>
      </c>
      <c r="E795" s="842"/>
      <c r="F795" s="841">
        <f>VLOOKUP(A795,Material!$A$8:$D$108,4,0)</f>
        <v>6.0709</v>
      </c>
      <c r="G795" s="842"/>
      <c r="H795" s="842"/>
      <c r="I795" s="843">
        <f t="shared" ref="I795:I803" si="89">ROUND(C795*F795,4)</f>
        <v>0.47599999999999998</v>
      </c>
    </row>
    <row r="796" spans="1:9" x14ac:dyDescent="0.25">
      <c r="A796" s="838" t="s">
        <v>77</v>
      </c>
      <c r="B796" s="839" t="s">
        <v>78</v>
      </c>
      <c r="C796" s="881">
        <v>1.025E-2</v>
      </c>
      <c r="D796" s="840" t="s">
        <v>50</v>
      </c>
      <c r="E796" s="842"/>
      <c r="F796" s="841">
        <f>VLOOKUP(A796,Material!$A$8:$D$108,4,0)</f>
        <v>6.8876999999999997</v>
      </c>
      <c r="G796" s="842"/>
      <c r="H796" s="842"/>
      <c r="I796" s="843">
        <f t="shared" si="89"/>
        <v>7.0599999999999996E-2</v>
      </c>
    </row>
    <row r="797" spans="1:9" x14ac:dyDescent="0.25">
      <c r="A797" s="838" t="s">
        <v>95</v>
      </c>
      <c r="B797" s="839" t="s">
        <v>96</v>
      </c>
      <c r="C797" s="881">
        <v>7.1199999999999996E-3</v>
      </c>
      <c r="D797" s="840" t="s">
        <v>50</v>
      </c>
      <c r="E797" s="842"/>
      <c r="F797" s="841">
        <f>VLOOKUP(A797,Material!$A$8:$D$108,4,0)</f>
        <v>8.9766999999999992</v>
      </c>
      <c r="G797" s="842"/>
      <c r="H797" s="842"/>
      <c r="I797" s="843">
        <f t="shared" si="89"/>
        <v>6.3899999999999998E-2</v>
      </c>
    </row>
    <row r="798" spans="1:9" x14ac:dyDescent="0.25">
      <c r="A798" s="838" t="s">
        <v>922</v>
      </c>
      <c r="B798" s="839" t="s">
        <v>926</v>
      </c>
      <c r="C798" s="881">
        <v>1.04</v>
      </c>
      <c r="D798" s="840" t="s">
        <v>114</v>
      </c>
      <c r="E798" s="842"/>
      <c r="F798" s="841">
        <f>VLOOKUP(A798,Material!$A$8:$D$108,4,0)</f>
        <v>67.975099999999998</v>
      </c>
      <c r="G798" s="842"/>
      <c r="H798" s="842"/>
      <c r="I798" s="843">
        <f t="shared" si="89"/>
        <v>70.694100000000006</v>
      </c>
    </row>
    <row r="799" spans="1:9" x14ac:dyDescent="0.25">
      <c r="A799" s="838" t="s">
        <v>48</v>
      </c>
      <c r="B799" s="839" t="s">
        <v>49</v>
      </c>
      <c r="C799" s="881">
        <v>2.5624600000000002</v>
      </c>
      <c r="D799" s="840" t="s">
        <v>50</v>
      </c>
      <c r="E799" s="842"/>
      <c r="F799" s="841">
        <f>VLOOKUP(A799,Material!$A$8:$D$108,4,0)</f>
        <v>0.5454</v>
      </c>
      <c r="G799" s="842"/>
      <c r="H799" s="842"/>
      <c r="I799" s="843">
        <f t="shared" si="89"/>
        <v>1.3976</v>
      </c>
    </row>
    <row r="800" spans="1:9" x14ac:dyDescent="0.25">
      <c r="A800" s="838" t="s">
        <v>923</v>
      </c>
      <c r="B800" s="839" t="s">
        <v>927</v>
      </c>
      <c r="C800" s="881">
        <v>0.75397999999999998</v>
      </c>
      <c r="D800" s="840" t="s">
        <v>114</v>
      </c>
      <c r="E800" s="842"/>
      <c r="F800" s="841">
        <f>VLOOKUP(A800,Material!$A$8:$D$108,4,0)</f>
        <v>9.8799999999999999E-2</v>
      </c>
      <c r="G800" s="842"/>
      <c r="H800" s="842"/>
      <c r="I800" s="843">
        <f t="shared" si="89"/>
        <v>7.4499999999999997E-2</v>
      </c>
    </row>
    <row r="801" spans="1:9" x14ac:dyDescent="0.25">
      <c r="A801" s="838" t="s">
        <v>1197</v>
      </c>
      <c r="B801" s="839" t="s">
        <v>1198</v>
      </c>
      <c r="C801" s="881">
        <v>0.16</v>
      </c>
      <c r="D801" s="840" t="s">
        <v>136</v>
      </c>
      <c r="E801" s="842"/>
      <c r="F801" s="841">
        <f>VLOOKUP(A801,Material!$A$8:$D$108,4,0)</f>
        <v>5.4798</v>
      </c>
      <c r="G801" s="842"/>
      <c r="H801" s="842"/>
      <c r="I801" s="843">
        <f t="shared" si="89"/>
        <v>0.87680000000000002</v>
      </c>
    </row>
    <row r="802" spans="1:9" ht="28.5" x14ac:dyDescent="0.25">
      <c r="A802" s="838" t="s">
        <v>152</v>
      </c>
      <c r="B802" s="839" t="s">
        <v>1199</v>
      </c>
      <c r="C802" s="881">
        <v>2.5000000000000001E-2</v>
      </c>
      <c r="D802" s="840" t="s">
        <v>114</v>
      </c>
      <c r="E802" s="842"/>
      <c r="F802" s="841">
        <f>VLOOKUP(A802,Material!$A$8:$D$108,4,0)</f>
        <v>9.4867000000000008</v>
      </c>
      <c r="G802" s="842"/>
      <c r="H802" s="842"/>
      <c r="I802" s="843">
        <f t="shared" si="89"/>
        <v>0.23719999999999999</v>
      </c>
    </row>
    <row r="803" spans="1:9" x14ac:dyDescent="0.25">
      <c r="A803" s="838" t="s">
        <v>924</v>
      </c>
      <c r="B803" s="839" t="s">
        <v>1085</v>
      </c>
      <c r="C803" s="881">
        <v>0.05</v>
      </c>
      <c r="D803" s="840" t="s">
        <v>136</v>
      </c>
      <c r="E803" s="842"/>
      <c r="F803" s="841">
        <f>VLOOKUP(A803,Material!$A$8:$D$108,4,0)</f>
        <v>1.7</v>
      </c>
      <c r="G803" s="842"/>
      <c r="H803" s="842"/>
      <c r="I803" s="843">
        <f t="shared" si="89"/>
        <v>8.5000000000000006E-2</v>
      </c>
    </row>
    <row r="804" spans="1:9" ht="15" x14ac:dyDescent="0.25">
      <c r="A804" s="845"/>
      <c r="B804" s="739"/>
      <c r="C804" s="739"/>
      <c r="D804" s="739"/>
      <c r="E804" s="739"/>
      <c r="F804" s="739"/>
      <c r="G804" s="739"/>
      <c r="H804" s="646" t="s">
        <v>51</v>
      </c>
      <c r="I804" s="846">
        <f>SUM(I795:I803)</f>
        <v>73.975700000000003</v>
      </c>
    </row>
    <row r="805" spans="1:9" ht="15" x14ac:dyDescent="0.25">
      <c r="A805" s="847" t="s">
        <v>52</v>
      </c>
      <c r="B805" s="740"/>
      <c r="C805" s="735" t="s">
        <v>10</v>
      </c>
      <c r="D805" s="735" t="s">
        <v>28</v>
      </c>
      <c r="E805" s="740"/>
      <c r="F805" s="735" t="s">
        <v>43</v>
      </c>
      <c r="G805" s="740"/>
      <c r="H805" s="740"/>
      <c r="I805" s="856" t="s">
        <v>43</v>
      </c>
    </row>
    <row r="806" spans="1:9" ht="15.75" x14ac:dyDescent="0.25">
      <c r="A806" s="900"/>
      <c r="B806" s="884"/>
      <c r="C806" s="828"/>
      <c r="D806" s="828"/>
      <c r="E806" s="828"/>
      <c r="F806" s="828"/>
      <c r="G806" s="828"/>
      <c r="H806" s="830" t="s">
        <v>53</v>
      </c>
      <c r="I806" s="895"/>
    </row>
    <row r="807" spans="1:9" ht="15.75" x14ac:dyDescent="0.25">
      <c r="A807" s="901"/>
      <c r="B807" s="741"/>
      <c r="C807" s="746"/>
      <c r="D807" s="746"/>
      <c r="E807" s="746"/>
      <c r="F807" s="746"/>
      <c r="G807" s="746"/>
      <c r="H807" s="648" t="s">
        <v>54</v>
      </c>
      <c r="I807" s="875">
        <f>ROUND(I806+I804+I791+I792+I793,4)</f>
        <v>82.853800000000007</v>
      </c>
    </row>
    <row r="808" spans="1:9" ht="15.75" x14ac:dyDescent="0.25">
      <c r="A808" s="847" t="s">
        <v>55</v>
      </c>
      <c r="B808" s="742"/>
      <c r="C808" s="815" t="s">
        <v>56</v>
      </c>
      <c r="D808" s="815" t="s">
        <v>10</v>
      </c>
      <c r="E808" s="815" t="s">
        <v>28</v>
      </c>
      <c r="F808" s="815" t="s">
        <v>43</v>
      </c>
      <c r="G808" s="816"/>
      <c r="H808" s="816"/>
      <c r="I808" s="861" t="s">
        <v>43</v>
      </c>
    </row>
    <row r="809" spans="1:9" ht="15" x14ac:dyDescent="0.25">
      <c r="A809" s="838" t="s">
        <v>92</v>
      </c>
      <c r="B809" s="884" t="s">
        <v>98</v>
      </c>
      <c r="C809" s="840" t="s">
        <v>62</v>
      </c>
      <c r="D809" s="902">
        <v>8.0000000000000007E-5</v>
      </c>
      <c r="E809" s="840" t="s">
        <v>59</v>
      </c>
      <c r="F809" s="841">
        <f t="shared" ref="F809:F815" si="90">$I$1609</f>
        <v>33.44</v>
      </c>
      <c r="G809" s="828"/>
      <c r="H809" s="828"/>
      <c r="I809" s="843">
        <f>ROUND(F809*D809,4)</f>
        <v>2.7000000000000001E-3</v>
      </c>
    </row>
    <row r="810" spans="1:9" ht="15" x14ac:dyDescent="0.25">
      <c r="A810" s="838" t="s">
        <v>77</v>
      </c>
      <c r="B810" s="884" t="s">
        <v>1086</v>
      </c>
      <c r="C810" s="840" t="s">
        <v>62</v>
      </c>
      <c r="D810" s="902">
        <v>1.0000000000000001E-5</v>
      </c>
      <c r="E810" s="840" t="s">
        <v>59</v>
      </c>
      <c r="F810" s="841">
        <f t="shared" si="90"/>
        <v>33.44</v>
      </c>
      <c r="G810" s="828"/>
      <c r="H810" s="828"/>
      <c r="I810" s="843">
        <f t="shared" ref="I810:I815" si="91">ROUND(F810*D810,4)</f>
        <v>2.9999999999999997E-4</v>
      </c>
    </row>
    <row r="811" spans="1:9" ht="15" x14ac:dyDescent="0.25">
      <c r="A811" s="838" t="s">
        <v>95</v>
      </c>
      <c r="B811" s="884" t="s">
        <v>100</v>
      </c>
      <c r="C811" s="840" t="s">
        <v>62</v>
      </c>
      <c r="D811" s="902">
        <v>1.0000000000000001E-5</v>
      </c>
      <c r="E811" s="840" t="s">
        <v>59</v>
      </c>
      <c r="F811" s="841">
        <f t="shared" si="90"/>
        <v>33.44</v>
      </c>
      <c r="G811" s="828"/>
      <c r="H811" s="828"/>
      <c r="I811" s="843">
        <f t="shared" si="91"/>
        <v>2.9999999999999997E-4</v>
      </c>
    </row>
    <row r="812" spans="1:9" ht="15" x14ac:dyDescent="0.25">
      <c r="A812" s="838" t="s">
        <v>922</v>
      </c>
      <c r="B812" s="884" t="s">
        <v>1087</v>
      </c>
      <c r="C812" s="840" t="s">
        <v>62</v>
      </c>
      <c r="D812" s="902">
        <v>7.6000000000000004E-4</v>
      </c>
      <c r="E812" s="840" t="s">
        <v>59</v>
      </c>
      <c r="F812" s="841">
        <f t="shared" si="90"/>
        <v>33.44</v>
      </c>
      <c r="G812" s="828"/>
      <c r="H812" s="828"/>
      <c r="I812" s="843">
        <f t="shared" si="91"/>
        <v>2.5399999999999999E-2</v>
      </c>
    </row>
    <row r="813" spans="1:9" ht="28.5" x14ac:dyDescent="0.25">
      <c r="A813" s="838" t="s">
        <v>48</v>
      </c>
      <c r="B813" s="839" t="s">
        <v>1200</v>
      </c>
      <c r="C813" s="840" t="s">
        <v>62</v>
      </c>
      <c r="D813" s="840">
        <v>2.5600000000000002E-3</v>
      </c>
      <c r="E813" s="840" t="s">
        <v>59</v>
      </c>
      <c r="F813" s="841">
        <f t="shared" si="90"/>
        <v>33.44</v>
      </c>
      <c r="G813" s="842"/>
      <c r="H813" s="842"/>
      <c r="I813" s="843">
        <f t="shared" si="91"/>
        <v>8.5599999999999996E-2</v>
      </c>
    </row>
    <row r="814" spans="1:9" ht="28.5" x14ac:dyDescent="0.25">
      <c r="A814" s="838" t="s">
        <v>1197</v>
      </c>
      <c r="B814" s="839" t="s">
        <v>1201</v>
      </c>
      <c r="C814" s="840" t="s">
        <v>62</v>
      </c>
      <c r="D814" s="840">
        <v>4.0000000000000003E-5</v>
      </c>
      <c r="E814" s="840" t="s">
        <v>59</v>
      </c>
      <c r="F814" s="841">
        <f t="shared" si="90"/>
        <v>33.44</v>
      </c>
      <c r="G814" s="842"/>
      <c r="H814" s="842"/>
      <c r="I814" s="843">
        <f t="shared" si="91"/>
        <v>1.2999999999999999E-3</v>
      </c>
    </row>
    <row r="815" spans="1:9" ht="42.75" x14ac:dyDescent="0.25">
      <c r="A815" s="838" t="s">
        <v>152</v>
      </c>
      <c r="B815" s="839" t="s">
        <v>1195</v>
      </c>
      <c r="C815" s="840" t="s">
        <v>62</v>
      </c>
      <c r="D815" s="840">
        <v>1.0000000000000001E-5</v>
      </c>
      <c r="E815" s="840" t="s">
        <v>59</v>
      </c>
      <c r="F815" s="841">
        <f t="shared" si="90"/>
        <v>33.44</v>
      </c>
      <c r="G815" s="842"/>
      <c r="H815" s="842"/>
      <c r="I815" s="843">
        <f t="shared" si="91"/>
        <v>2.9999999999999997E-4</v>
      </c>
    </row>
    <row r="816" spans="1:9" ht="15" x14ac:dyDescent="0.25">
      <c r="A816" s="845"/>
      <c r="B816" s="739"/>
      <c r="C816" s="754"/>
      <c r="D816" s="739"/>
      <c r="E816" s="739"/>
      <c r="F816" s="739"/>
      <c r="G816" s="739"/>
      <c r="H816" s="646" t="s">
        <v>63</v>
      </c>
      <c r="I816" s="846">
        <f>SUM(I809:I815)</f>
        <v>0.11589999999999999</v>
      </c>
    </row>
    <row r="817" spans="1:9" ht="15" x14ac:dyDescent="0.25">
      <c r="A817" s="862" t="s">
        <v>64</v>
      </c>
      <c r="B817" s="842"/>
      <c r="C817" s="863" t="s">
        <v>10</v>
      </c>
      <c r="D817" s="863" t="s">
        <v>28</v>
      </c>
      <c r="E817" s="740"/>
      <c r="F817" s="735" t="s">
        <v>65</v>
      </c>
      <c r="G817" s="740"/>
      <c r="H817" s="842"/>
      <c r="I817" s="853" t="s">
        <v>43</v>
      </c>
    </row>
    <row r="818" spans="1:9" ht="15" x14ac:dyDescent="0.25">
      <c r="A818" s="845"/>
      <c r="B818" s="739"/>
      <c r="C818" s="754"/>
      <c r="D818" s="739"/>
      <c r="E818" s="736" t="s">
        <v>66</v>
      </c>
      <c r="F818" s="736" t="s">
        <v>67</v>
      </c>
      <c r="G818" s="736" t="s">
        <v>68</v>
      </c>
      <c r="H818" s="739"/>
      <c r="I818" s="864"/>
    </row>
    <row r="819" spans="1:9" x14ac:dyDescent="0.25">
      <c r="A819" s="838" t="s">
        <v>92</v>
      </c>
      <c r="B819" s="884" t="s">
        <v>98</v>
      </c>
      <c r="C819" s="902">
        <f>D809</f>
        <v>8.0000000000000007E-5</v>
      </c>
      <c r="D819" s="840" t="s">
        <v>69</v>
      </c>
      <c r="E819" s="844">
        <f>$I$1426</f>
        <v>1.22</v>
      </c>
      <c r="F819" s="844">
        <f>$I$1452</f>
        <v>0.97</v>
      </c>
      <c r="G819" s="844">
        <f>$I$1478</f>
        <v>0.79</v>
      </c>
      <c r="H819" s="842"/>
      <c r="I819" s="888">
        <f>ROUND(C819*((VLOOKUP(A819,Material!$A$8:$H$108,6,0)*Composições!E819)+(VLOOKUP(A819,Material!$A$8:$H$108,7,0)*Composições!F819)+(VLOOKUP(A819,Material!$A$8:$H$108,8,0)*Composições!G819)),4)</f>
        <v>0</v>
      </c>
    </row>
    <row r="820" spans="1:9" x14ac:dyDescent="0.25">
      <c r="A820" s="838" t="s">
        <v>77</v>
      </c>
      <c r="B820" s="884" t="s">
        <v>1086</v>
      </c>
      <c r="C820" s="902">
        <f t="shared" ref="C820:C825" si="92">D810</f>
        <v>1.0000000000000001E-5</v>
      </c>
      <c r="D820" s="840" t="s">
        <v>69</v>
      </c>
      <c r="E820" s="844">
        <f>$I$1426</f>
        <v>1.22</v>
      </c>
      <c r="F820" s="844">
        <f>$I$1452</f>
        <v>0.97</v>
      </c>
      <c r="G820" s="844">
        <f>$I$1478</f>
        <v>0.79</v>
      </c>
      <c r="H820" s="842"/>
      <c r="I820" s="888">
        <f>ROUND(C820*((VLOOKUP(A820,Material!$A$8:$H$108,6,0)*Composições!E820)+(VLOOKUP(A820,Material!$A$8:$H$108,7,0)*Composições!F820)+(VLOOKUP(A820,Material!$A$8:$H$108,8,0)*Composições!G820)),4)</f>
        <v>0</v>
      </c>
    </row>
    <row r="821" spans="1:9" x14ac:dyDescent="0.25">
      <c r="A821" s="838" t="s">
        <v>95</v>
      </c>
      <c r="B821" s="884" t="s">
        <v>100</v>
      </c>
      <c r="C821" s="902">
        <f t="shared" si="92"/>
        <v>1.0000000000000001E-5</v>
      </c>
      <c r="D821" s="840" t="s">
        <v>69</v>
      </c>
      <c r="E821" s="844">
        <f>$I$1426</f>
        <v>1.22</v>
      </c>
      <c r="F821" s="844">
        <f>$I$1452</f>
        <v>0.97</v>
      </c>
      <c r="G821" s="844">
        <f>$I$1478</f>
        <v>0.79</v>
      </c>
      <c r="H821" s="842"/>
      <c r="I821" s="888">
        <f>ROUND(C821*((VLOOKUP(A821,Material!$A$8:$H$108,6,0)*Composições!E821)+(VLOOKUP(A821,Material!$A$8:$H$108,7,0)*Composições!F821)+(VLOOKUP(A821,Material!$A$8:$H$108,8,0)*Composições!G821)),4)</f>
        <v>0</v>
      </c>
    </row>
    <row r="822" spans="1:9" x14ac:dyDescent="0.25">
      <c r="A822" s="838" t="s">
        <v>922</v>
      </c>
      <c r="B822" s="884" t="s">
        <v>1087</v>
      </c>
      <c r="C822" s="902">
        <f t="shared" si="92"/>
        <v>7.6000000000000004E-4</v>
      </c>
      <c r="D822" s="840" t="s">
        <v>69</v>
      </c>
      <c r="E822" s="844">
        <f>$I$1426</f>
        <v>1.22</v>
      </c>
      <c r="F822" s="844">
        <f>$I$1452</f>
        <v>0.97</v>
      </c>
      <c r="G822" s="844">
        <f>$I$1478</f>
        <v>0.79</v>
      </c>
      <c r="H822" s="842"/>
      <c r="I822" s="888">
        <f>ROUND(C822*((VLOOKUP(A822,Material!$A$8:$H$108,6,0)*Composições!E822)+(VLOOKUP(A822,Material!$A$8:$H$108,7,0)*Composições!F822)+(VLOOKUP(A822,Material!$A$8:$H$108,8,0)*Composições!G822)),4)</f>
        <v>0</v>
      </c>
    </row>
    <row r="823" spans="1:9" ht="28.5" x14ac:dyDescent="0.25">
      <c r="A823" s="838" t="s">
        <v>48</v>
      </c>
      <c r="B823" s="839" t="s">
        <v>1200</v>
      </c>
      <c r="C823" s="902">
        <f t="shared" si="92"/>
        <v>2.5600000000000002E-3</v>
      </c>
      <c r="D823" s="840" t="s">
        <v>69</v>
      </c>
      <c r="E823" s="844">
        <f>$I$1426</f>
        <v>1.22</v>
      </c>
      <c r="F823" s="844">
        <f>$I$1452</f>
        <v>0.97</v>
      </c>
      <c r="G823" s="844">
        <f>$I$1478</f>
        <v>0.79</v>
      </c>
      <c r="H823" s="842"/>
      <c r="I823" s="888">
        <f>ROUND(C823*((VLOOKUP(A823,Material!$A$8:$H$108,6,0)*Composições!E823)+(VLOOKUP(A823,Material!$A$8:$H$108,7,0)*Composições!F823)+(VLOOKUP(A823,Material!$A$8:$H$108,8,0)*Composições!G823)),4)</f>
        <v>0</v>
      </c>
    </row>
    <row r="824" spans="1:9" ht="28.5" x14ac:dyDescent="0.25">
      <c r="A824" s="838" t="s">
        <v>1197</v>
      </c>
      <c r="B824" s="839" t="s">
        <v>1201</v>
      </c>
      <c r="C824" s="902">
        <f t="shared" si="92"/>
        <v>4.0000000000000003E-5</v>
      </c>
      <c r="D824" s="840" t="s">
        <v>69</v>
      </c>
      <c r="E824" s="844">
        <f t="shared" ref="E824:E825" si="93">$I$1426</f>
        <v>1.22</v>
      </c>
      <c r="F824" s="844">
        <f t="shared" ref="F824:F825" si="94">$I$1452</f>
        <v>0.97</v>
      </c>
      <c r="G824" s="844">
        <f t="shared" ref="G824:G825" si="95">$I$1478</f>
        <v>0.79</v>
      </c>
      <c r="H824" s="842"/>
      <c r="I824" s="888">
        <f>ROUND(C824*((VLOOKUP(A824,Material!$A$8:$H$108,6,0)*Composições!E824)+(VLOOKUP(A824,Material!$A$8:$H$108,7,0)*Composições!F824)+(VLOOKUP(A824,Material!$A$8:$H$108,8,0)*Composições!G824)),4)</f>
        <v>0</v>
      </c>
    </row>
    <row r="825" spans="1:9" ht="42.75" x14ac:dyDescent="0.25">
      <c r="A825" s="838" t="s">
        <v>152</v>
      </c>
      <c r="B825" s="839" t="s">
        <v>1195</v>
      </c>
      <c r="C825" s="902">
        <f t="shared" si="92"/>
        <v>1.0000000000000001E-5</v>
      </c>
      <c r="D825" s="840" t="s">
        <v>69</v>
      </c>
      <c r="E825" s="844">
        <f t="shared" si="93"/>
        <v>1.22</v>
      </c>
      <c r="F825" s="844">
        <f t="shared" si="94"/>
        <v>0.97</v>
      </c>
      <c r="G825" s="844">
        <f t="shared" si="95"/>
        <v>0.79</v>
      </c>
      <c r="H825" s="842"/>
      <c r="I825" s="888">
        <f>ROUND(C825*((VLOOKUP(A825,Material!$A$8:$H$108,6,0)*Composições!E825)+(VLOOKUP(A825,Material!$A$8:$H$108,7,0)*Composições!F825)+(VLOOKUP(A825,Material!$A$8:$H$108,8,0)*Composições!G825)),4)</f>
        <v>0</v>
      </c>
    </row>
    <row r="826" spans="1:9" ht="15" x14ac:dyDescent="0.25">
      <c r="A826" s="849"/>
      <c r="B826" s="842"/>
      <c r="C826" s="842"/>
      <c r="D826" s="842"/>
      <c r="E826" s="842"/>
      <c r="F826" s="842"/>
      <c r="G826" s="842"/>
      <c r="H826" s="850" t="s">
        <v>70</v>
      </c>
      <c r="I826" s="889">
        <f>SUM(I819:I825)</f>
        <v>0</v>
      </c>
    </row>
    <row r="827" spans="1:9" ht="15.75" thickBot="1" x14ac:dyDescent="0.3">
      <c r="A827" s="865"/>
      <c r="B827" s="747"/>
      <c r="C827" s="747"/>
      <c r="D827" s="747"/>
      <c r="E827" s="747"/>
      <c r="F827" s="747"/>
      <c r="G827" s="747"/>
      <c r="H827" s="649" t="s">
        <v>71</v>
      </c>
      <c r="I827" s="876">
        <f>ROUND(I826+I816+I807,2)</f>
        <v>82.97</v>
      </c>
    </row>
    <row r="828" spans="1:9" x14ac:dyDescent="0.25">
      <c r="A828" s="849"/>
      <c r="B828" s="839" t="s">
        <v>72</v>
      </c>
      <c r="C828" s="842"/>
      <c r="D828" s="842"/>
      <c r="E828" s="842"/>
      <c r="F828" s="842"/>
      <c r="G828" s="842"/>
      <c r="H828" s="842"/>
      <c r="I828" s="867"/>
    </row>
    <row r="829" spans="1:9" x14ac:dyDescent="0.25">
      <c r="A829" s="868"/>
      <c r="B829" s="870"/>
      <c r="C829" s="870"/>
      <c r="D829" s="870"/>
      <c r="E829" s="870"/>
      <c r="F829" s="870"/>
      <c r="G829" s="870"/>
      <c r="H829" s="870"/>
      <c r="I829" s="871"/>
    </row>
    <row r="830" spans="1:9" ht="18" x14ac:dyDescent="0.25">
      <c r="A830" s="822" t="s">
        <v>223</v>
      </c>
      <c r="B830" s="823"/>
      <c r="C830" s="823"/>
      <c r="D830" s="824"/>
      <c r="E830" s="823"/>
      <c r="F830" s="825"/>
      <c r="G830" s="824"/>
      <c r="H830" s="823"/>
      <c r="I830" s="826"/>
    </row>
    <row r="831" spans="1:9" ht="15.75" x14ac:dyDescent="0.25">
      <c r="A831" s="827" t="s">
        <v>0</v>
      </c>
      <c r="B831" s="828"/>
      <c r="C831" s="828"/>
      <c r="D831" s="829" t="str">
        <f>$D$3</f>
        <v>Julho/2022</v>
      </c>
      <c r="E831" s="828"/>
      <c r="F831" s="828"/>
      <c r="G831" s="830" t="s">
        <v>1</v>
      </c>
      <c r="H831" s="830">
        <v>1.0375000000000001</v>
      </c>
      <c r="I831" s="831" t="s">
        <v>136</v>
      </c>
    </row>
    <row r="832" spans="1:9" ht="31.5" x14ac:dyDescent="0.25">
      <c r="A832" s="880">
        <v>3806421</v>
      </c>
      <c r="B832" s="817" t="s">
        <v>1047</v>
      </c>
      <c r="C832" s="745" t="str">
        <f>I831</f>
        <v>un</v>
      </c>
      <c r="D832" s="749">
        <f>I854</f>
        <v>4585.62</v>
      </c>
      <c r="E832" s="746"/>
      <c r="F832" s="746"/>
      <c r="G832" s="746"/>
      <c r="H832" s="733"/>
      <c r="I832" s="833" t="s">
        <v>5</v>
      </c>
    </row>
    <row r="833" spans="1:9" ht="15.75" x14ac:dyDescent="0.25">
      <c r="A833" s="834"/>
      <c r="B833" s="828"/>
      <c r="C833" s="828"/>
      <c r="D833" s="1100" t="s">
        <v>6</v>
      </c>
      <c r="E833" s="1101"/>
      <c r="F833" s="1100" t="s">
        <v>7</v>
      </c>
      <c r="G833" s="1101"/>
      <c r="H833" s="828"/>
      <c r="I833" s="835" t="s">
        <v>8</v>
      </c>
    </row>
    <row r="834" spans="1:9" ht="15.75" x14ac:dyDescent="0.25">
      <c r="A834" s="836" t="s">
        <v>9</v>
      </c>
      <c r="B834" s="746"/>
      <c r="C834" s="734" t="s">
        <v>10</v>
      </c>
      <c r="D834" s="734" t="s">
        <v>11</v>
      </c>
      <c r="E834" s="734" t="s">
        <v>12</v>
      </c>
      <c r="F834" s="734" t="s">
        <v>13</v>
      </c>
      <c r="G834" s="734" t="s">
        <v>14</v>
      </c>
      <c r="H834" s="746"/>
      <c r="I834" s="837" t="s">
        <v>15</v>
      </c>
    </row>
    <row r="835" spans="1:9" ht="28.5" x14ac:dyDescent="0.25">
      <c r="A835" s="838" t="s">
        <v>165</v>
      </c>
      <c r="B835" s="839" t="s">
        <v>930</v>
      </c>
      <c r="C835" s="844">
        <v>2</v>
      </c>
      <c r="D835" s="873">
        <v>1</v>
      </c>
      <c r="E835" s="873">
        <v>0</v>
      </c>
      <c r="F835" s="841">
        <f>VLOOKUP(A835,Equipamento!$A$8:$E$91,4,0)</f>
        <v>2345.3872999999999</v>
      </c>
      <c r="G835" s="841">
        <f>VLOOKUP(A835,Equipamento!$A$8:$E$91,5,0)</f>
        <v>1188.5985000000001</v>
      </c>
      <c r="H835" s="842"/>
      <c r="I835" s="843">
        <f t="shared" ref="I835" si="96">ROUND(C835*D835*F835+C835*E835*G835,4)</f>
        <v>4690.7745999999997</v>
      </c>
    </row>
    <row r="836" spans="1:9" ht="15" x14ac:dyDescent="0.25">
      <c r="A836" s="845"/>
      <c r="B836" s="739"/>
      <c r="C836" s="755"/>
      <c r="D836" s="739"/>
      <c r="E836" s="739"/>
      <c r="F836" s="739"/>
      <c r="G836" s="739"/>
      <c r="H836" s="646" t="s">
        <v>26</v>
      </c>
      <c r="I836" s="846">
        <f>SUM(I833:I835)</f>
        <v>4690.7745999999997</v>
      </c>
    </row>
    <row r="837" spans="1:9" ht="15" x14ac:dyDescent="0.25">
      <c r="A837" s="847" t="s">
        <v>27</v>
      </c>
      <c r="B837" s="740"/>
      <c r="C837" s="744" t="s">
        <v>10</v>
      </c>
      <c r="D837" s="735" t="s">
        <v>28</v>
      </c>
      <c r="E837" s="740"/>
      <c r="F837" s="735" t="s">
        <v>29</v>
      </c>
      <c r="G837" s="740"/>
      <c r="H837" s="740"/>
      <c r="I837" s="848" t="s">
        <v>30</v>
      </c>
    </row>
    <row r="838" spans="1:9" x14ac:dyDescent="0.25">
      <c r="A838" s="838" t="s">
        <v>34</v>
      </c>
      <c r="B838" s="839" t="s">
        <v>35</v>
      </c>
      <c r="C838" s="844">
        <v>4</v>
      </c>
      <c r="D838" s="840" t="s">
        <v>33</v>
      </c>
      <c r="E838" s="842"/>
      <c r="F838" s="841">
        <f>VLOOKUP(A838,'Mão de obra'!$A$3:$E$34,5,0)</f>
        <v>16.700700000000001</v>
      </c>
      <c r="G838" s="842"/>
      <c r="H838" s="842"/>
      <c r="I838" s="843">
        <f t="shared" ref="I838" si="97">ROUND(C838*F838,4)</f>
        <v>66.802800000000005</v>
      </c>
    </row>
    <row r="839" spans="1:9" ht="15" x14ac:dyDescent="0.25">
      <c r="A839" s="849"/>
      <c r="B839" s="842"/>
      <c r="C839" s="842"/>
      <c r="D839" s="842"/>
      <c r="E839" s="842"/>
      <c r="F839" s="842"/>
      <c r="G839" s="842"/>
      <c r="H839" s="850" t="s">
        <v>36</v>
      </c>
      <c r="I839" s="851">
        <f>SUM(I838:I838)</f>
        <v>66.802800000000005</v>
      </c>
    </row>
    <row r="840" spans="1:9" ht="15" x14ac:dyDescent="0.25">
      <c r="A840" s="845"/>
      <c r="B840" s="739"/>
      <c r="C840" s="739"/>
      <c r="D840" s="739"/>
      <c r="E840" s="739"/>
      <c r="F840" s="739"/>
      <c r="G840" s="739"/>
      <c r="H840" s="646" t="s">
        <v>37</v>
      </c>
      <c r="I840" s="846">
        <f>I839+I836</f>
        <v>4757.5774000000001</v>
      </c>
    </row>
    <row r="841" spans="1:9" ht="15" x14ac:dyDescent="0.25">
      <c r="A841" s="849"/>
      <c r="B841" s="842"/>
      <c r="C841" s="842"/>
      <c r="D841" s="842"/>
      <c r="E841" s="842"/>
      <c r="F841" s="842"/>
      <c r="G841" s="842"/>
      <c r="H841" s="850" t="s">
        <v>38</v>
      </c>
      <c r="I841" s="853">
        <f>ROUND(I840/H831,4)</f>
        <v>4585.6167999999998</v>
      </c>
    </row>
    <row r="842" spans="1:9" ht="15" x14ac:dyDescent="0.25">
      <c r="A842" s="849"/>
      <c r="B842" s="842"/>
      <c r="C842" s="842"/>
      <c r="D842" s="842"/>
      <c r="E842" s="842"/>
      <c r="F842" s="842"/>
      <c r="G842" s="842"/>
      <c r="H842" s="850" t="s">
        <v>39</v>
      </c>
      <c r="I842" s="853">
        <v>0</v>
      </c>
    </row>
    <row r="843" spans="1:9" ht="15" x14ac:dyDescent="0.25">
      <c r="A843" s="845"/>
      <c r="B843" s="739"/>
      <c r="C843" s="739"/>
      <c r="D843" s="739"/>
      <c r="E843" s="739"/>
      <c r="F843" s="739"/>
      <c r="G843" s="739"/>
      <c r="H843" s="646" t="s">
        <v>40</v>
      </c>
      <c r="I843" s="874">
        <v>0</v>
      </c>
    </row>
    <row r="844" spans="1:9" ht="15" x14ac:dyDescent="0.25">
      <c r="A844" s="847" t="s">
        <v>41</v>
      </c>
      <c r="B844" s="740"/>
      <c r="C844" s="735" t="s">
        <v>10</v>
      </c>
      <c r="D844" s="735" t="s">
        <v>28</v>
      </c>
      <c r="E844" s="740"/>
      <c r="F844" s="735" t="s">
        <v>42</v>
      </c>
      <c r="G844" s="740"/>
      <c r="H844" s="740"/>
      <c r="I844" s="848" t="s">
        <v>43</v>
      </c>
    </row>
    <row r="845" spans="1:9" ht="15" x14ac:dyDescent="0.25">
      <c r="A845" s="845"/>
      <c r="B845" s="739"/>
      <c r="C845" s="739"/>
      <c r="D845" s="739"/>
      <c r="E845" s="739"/>
      <c r="F845" s="739"/>
      <c r="G845" s="739"/>
      <c r="H845" s="646" t="s">
        <v>51</v>
      </c>
      <c r="I845" s="846"/>
    </row>
    <row r="846" spans="1:9" ht="15" x14ac:dyDescent="0.25">
      <c r="A846" s="847" t="s">
        <v>52</v>
      </c>
      <c r="B846" s="740"/>
      <c r="C846" s="735" t="s">
        <v>10</v>
      </c>
      <c r="D846" s="735" t="s">
        <v>28</v>
      </c>
      <c r="E846" s="740"/>
      <c r="F846" s="735" t="s">
        <v>43</v>
      </c>
      <c r="G846" s="740"/>
      <c r="H846" s="740"/>
      <c r="I846" s="856" t="s">
        <v>43</v>
      </c>
    </row>
    <row r="847" spans="1:9" ht="15.75" x14ac:dyDescent="0.25">
      <c r="A847" s="834"/>
      <c r="B847" s="828"/>
      <c r="C847" s="828"/>
      <c r="D847" s="828"/>
      <c r="E847" s="828"/>
      <c r="F847" s="828"/>
      <c r="G847" s="828"/>
      <c r="H847" s="830" t="s">
        <v>53</v>
      </c>
      <c r="I847" s="895"/>
    </row>
    <row r="848" spans="1:9" ht="15.75" x14ac:dyDescent="0.25">
      <c r="A848" s="858"/>
      <c r="B848" s="746"/>
      <c r="C848" s="746"/>
      <c r="D848" s="746"/>
      <c r="E848" s="746"/>
      <c r="F848" s="746"/>
      <c r="G848" s="746"/>
      <c r="H848" s="648" t="s">
        <v>54</v>
      </c>
      <c r="I848" s="875">
        <f>ROUND(I847+I845+I841+I842+I843,4)</f>
        <v>4585.6167999999998</v>
      </c>
    </row>
    <row r="849" spans="1:9" ht="15.75" x14ac:dyDescent="0.25">
      <c r="A849" s="860" t="s">
        <v>55</v>
      </c>
      <c r="B849" s="816"/>
      <c r="C849" s="815" t="s">
        <v>56</v>
      </c>
      <c r="D849" s="815" t="s">
        <v>10</v>
      </c>
      <c r="E849" s="815" t="s">
        <v>28</v>
      </c>
      <c r="F849" s="815" t="s">
        <v>43</v>
      </c>
      <c r="G849" s="816"/>
      <c r="H849" s="816"/>
      <c r="I849" s="861" t="s">
        <v>43</v>
      </c>
    </row>
    <row r="850" spans="1:9" ht="15" x14ac:dyDescent="0.25">
      <c r="A850" s="845"/>
      <c r="B850" s="739"/>
      <c r="C850" s="739"/>
      <c r="D850" s="739"/>
      <c r="E850" s="739"/>
      <c r="F850" s="739"/>
      <c r="G850" s="739"/>
      <c r="H850" s="646" t="s">
        <v>63</v>
      </c>
      <c r="I850" s="846"/>
    </row>
    <row r="851" spans="1:9" ht="15" x14ac:dyDescent="0.25">
      <c r="A851" s="862" t="s">
        <v>64</v>
      </c>
      <c r="B851" s="842"/>
      <c r="C851" s="863" t="s">
        <v>10</v>
      </c>
      <c r="D851" s="863" t="s">
        <v>28</v>
      </c>
      <c r="E851" s="740"/>
      <c r="F851" s="735" t="s">
        <v>65</v>
      </c>
      <c r="G851" s="740"/>
      <c r="H851" s="842"/>
      <c r="I851" s="853" t="s">
        <v>43</v>
      </c>
    </row>
    <row r="852" spans="1:9" ht="15" x14ac:dyDescent="0.25">
      <c r="A852" s="845"/>
      <c r="B852" s="739"/>
      <c r="C852" s="739"/>
      <c r="D852" s="739"/>
      <c r="E852" s="736" t="s">
        <v>66</v>
      </c>
      <c r="F852" s="736" t="s">
        <v>67</v>
      </c>
      <c r="G852" s="736" t="s">
        <v>68</v>
      </c>
      <c r="H852" s="739"/>
      <c r="I852" s="864"/>
    </row>
    <row r="853" spans="1:9" ht="15" x14ac:dyDescent="0.25">
      <c r="A853" s="849"/>
      <c r="B853" s="842"/>
      <c r="C853" s="842"/>
      <c r="D853" s="842"/>
      <c r="E853" s="842"/>
      <c r="F853" s="842"/>
      <c r="G853" s="842"/>
      <c r="H853" s="850" t="s">
        <v>70</v>
      </c>
      <c r="I853" s="853"/>
    </row>
    <row r="854" spans="1:9" ht="15.75" thickBot="1" x14ac:dyDescent="0.3">
      <c r="A854" s="865"/>
      <c r="B854" s="747"/>
      <c r="C854" s="747"/>
      <c r="D854" s="747"/>
      <c r="E854" s="747"/>
      <c r="F854" s="747"/>
      <c r="G854" s="747"/>
      <c r="H854" s="649" t="s">
        <v>71</v>
      </c>
      <c r="I854" s="876">
        <f>ROUND(I853+I850+I848,2)</f>
        <v>4585.62</v>
      </c>
    </row>
    <row r="855" spans="1:9" x14ac:dyDescent="0.25">
      <c r="A855" s="849"/>
      <c r="B855" s="839" t="s">
        <v>72</v>
      </c>
      <c r="C855" s="842"/>
      <c r="D855" s="842"/>
      <c r="E855" s="842"/>
      <c r="F855" s="842"/>
      <c r="G855" s="842"/>
      <c r="H855" s="842"/>
      <c r="I855" s="867"/>
    </row>
    <row r="856" spans="1:9" x14ac:dyDescent="0.25">
      <c r="A856" s="868"/>
      <c r="B856" s="870"/>
      <c r="C856" s="870"/>
      <c r="D856" s="870"/>
      <c r="E856" s="870"/>
      <c r="F856" s="870"/>
      <c r="G856" s="870"/>
      <c r="H856" s="870"/>
      <c r="I856" s="871"/>
    </row>
    <row r="857" spans="1:9" ht="18" x14ac:dyDescent="0.25">
      <c r="A857" s="822" t="s">
        <v>223</v>
      </c>
      <c r="B857" s="823"/>
      <c r="C857" s="823"/>
      <c r="D857" s="824"/>
      <c r="E857" s="823"/>
      <c r="F857" s="825"/>
      <c r="G857" s="824"/>
      <c r="H857" s="823"/>
      <c r="I857" s="826"/>
    </row>
    <row r="858" spans="1:9" ht="15.75" x14ac:dyDescent="0.25">
      <c r="A858" s="827" t="s">
        <v>0</v>
      </c>
      <c r="B858" s="828"/>
      <c r="C858" s="828"/>
      <c r="D858" s="829" t="str">
        <f>$D$3</f>
        <v>Julho/2022</v>
      </c>
      <c r="E858" s="828"/>
      <c r="F858" s="828"/>
      <c r="G858" s="830" t="s">
        <v>1</v>
      </c>
      <c r="H858" s="830">
        <v>6.9720000000000004</v>
      </c>
      <c r="I858" s="831" t="s">
        <v>59</v>
      </c>
    </row>
    <row r="859" spans="1:9" ht="31.5" x14ac:dyDescent="0.25">
      <c r="A859" s="880">
        <v>3806426</v>
      </c>
      <c r="B859" s="817" t="s">
        <v>1056</v>
      </c>
      <c r="C859" s="745" t="str">
        <f>I858</f>
        <v>t</v>
      </c>
      <c r="D859" s="749">
        <f>I881</f>
        <v>67.19</v>
      </c>
      <c r="E859" s="746"/>
      <c r="F859" s="746"/>
      <c r="G859" s="746"/>
      <c r="H859" s="733"/>
      <c r="I859" s="833" t="s">
        <v>5</v>
      </c>
    </row>
    <row r="860" spans="1:9" ht="15.75" x14ac:dyDescent="0.25">
      <c r="A860" s="834"/>
      <c r="B860" s="828"/>
      <c r="C860" s="828"/>
      <c r="D860" s="1100" t="s">
        <v>6</v>
      </c>
      <c r="E860" s="1101"/>
      <c r="F860" s="1100" t="s">
        <v>7</v>
      </c>
      <c r="G860" s="1101"/>
      <c r="H860" s="828"/>
      <c r="I860" s="835" t="s">
        <v>8</v>
      </c>
    </row>
    <row r="861" spans="1:9" ht="15.75" x14ac:dyDescent="0.25">
      <c r="A861" s="836" t="s">
        <v>9</v>
      </c>
      <c r="B861" s="746"/>
      <c r="C861" s="734" t="s">
        <v>10</v>
      </c>
      <c r="D861" s="734" t="s">
        <v>11</v>
      </c>
      <c r="E861" s="734" t="s">
        <v>12</v>
      </c>
      <c r="F861" s="734" t="s">
        <v>13</v>
      </c>
      <c r="G861" s="734" t="s">
        <v>14</v>
      </c>
      <c r="H861" s="746"/>
      <c r="I861" s="837" t="s">
        <v>15</v>
      </c>
    </row>
    <row r="862" spans="1:9" ht="28.5" x14ac:dyDescent="0.25">
      <c r="A862" s="838" t="s">
        <v>227</v>
      </c>
      <c r="B862" s="839" t="s">
        <v>1239</v>
      </c>
      <c r="C862" s="840">
        <v>1</v>
      </c>
      <c r="D862" s="840">
        <v>1</v>
      </c>
      <c r="E862" s="840">
        <v>0</v>
      </c>
      <c r="F862" s="841">
        <f>VLOOKUP(A862,Equipamento!$A$8:$E$91,4,0)</f>
        <v>435.03210000000001</v>
      </c>
      <c r="G862" s="841">
        <f>VLOOKUP(A862,Equipamento!$A$8:$E$91,5,0)</f>
        <v>119.83199999999999</v>
      </c>
      <c r="H862" s="842"/>
      <c r="I862" s="843">
        <f t="shared" ref="I862" si="98">ROUND(C862*D862*F862+C862*E862*G862,4)</f>
        <v>435.03210000000001</v>
      </c>
    </row>
    <row r="863" spans="1:9" ht="15" x14ac:dyDescent="0.25">
      <c r="A863" s="845"/>
      <c r="B863" s="739"/>
      <c r="C863" s="739"/>
      <c r="D863" s="739"/>
      <c r="E863" s="739"/>
      <c r="F863" s="739"/>
      <c r="G863" s="739"/>
      <c r="H863" s="646" t="s">
        <v>26</v>
      </c>
      <c r="I863" s="846">
        <f>SUM(I860:I862)</f>
        <v>435.03210000000001</v>
      </c>
    </row>
    <row r="864" spans="1:9" ht="15" x14ac:dyDescent="0.25">
      <c r="A864" s="847" t="s">
        <v>27</v>
      </c>
      <c r="B864" s="740"/>
      <c r="C864" s="735" t="s">
        <v>10</v>
      </c>
      <c r="D864" s="735" t="s">
        <v>28</v>
      </c>
      <c r="E864" s="740"/>
      <c r="F864" s="735" t="s">
        <v>29</v>
      </c>
      <c r="G864" s="740"/>
      <c r="H864" s="740"/>
      <c r="I864" s="848" t="s">
        <v>30</v>
      </c>
    </row>
    <row r="865" spans="1:9" x14ac:dyDescent="0.25">
      <c r="A865" s="838" t="s">
        <v>34</v>
      </c>
      <c r="B865" s="839" t="s">
        <v>35</v>
      </c>
      <c r="C865" s="840">
        <v>2</v>
      </c>
      <c r="D865" s="840" t="s">
        <v>33</v>
      </c>
      <c r="E865" s="842"/>
      <c r="F865" s="841">
        <f>VLOOKUP(A865,'Mão de obra'!$A$3:$E$34,5,0)</f>
        <v>16.700700000000001</v>
      </c>
      <c r="G865" s="842"/>
      <c r="H865" s="842"/>
      <c r="I865" s="843">
        <f t="shared" ref="I865" si="99">ROUND(C865*F865,4)</f>
        <v>33.401400000000002</v>
      </c>
    </row>
    <row r="866" spans="1:9" ht="15" x14ac:dyDescent="0.25">
      <c r="A866" s="849"/>
      <c r="B866" s="842"/>
      <c r="C866" s="842"/>
      <c r="D866" s="842"/>
      <c r="E866" s="842"/>
      <c r="F866" s="842"/>
      <c r="G866" s="842"/>
      <c r="H866" s="850" t="s">
        <v>36</v>
      </c>
      <c r="I866" s="851">
        <f>SUM(I865:I865)</f>
        <v>33.401400000000002</v>
      </c>
    </row>
    <row r="867" spans="1:9" ht="15" x14ac:dyDescent="0.25">
      <c r="A867" s="845"/>
      <c r="B867" s="739"/>
      <c r="C867" s="739"/>
      <c r="D867" s="739"/>
      <c r="E867" s="739"/>
      <c r="F867" s="739"/>
      <c r="G867" s="739"/>
      <c r="H867" s="646" t="s">
        <v>37</v>
      </c>
      <c r="I867" s="846">
        <f>I866+I863</f>
        <v>468.43350000000004</v>
      </c>
    </row>
    <row r="868" spans="1:9" ht="15" x14ac:dyDescent="0.25">
      <c r="A868" s="849"/>
      <c r="B868" s="842"/>
      <c r="C868" s="842"/>
      <c r="D868" s="842"/>
      <c r="E868" s="842"/>
      <c r="F868" s="842"/>
      <c r="G868" s="842"/>
      <c r="H868" s="850" t="s">
        <v>38</v>
      </c>
      <c r="I868" s="853">
        <f>ROUND(I867/H858,4)</f>
        <v>67.187799999999996</v>
      </c>
    </row>
    <row r="869" spans="1:9" ht="15" x14ac:dyDescent="0.25">
      <c r="A869" s="849"/>
      <c r="B869" s="842"/>
      <c r="C869" s="842"/>
      <c r="D869" s="842"/>
      <c r="E869" s="842"/>
      <c r="F869" s="842"/>
      <c r="G869" s="842"/>
      <c r="H869" s="850" t="s">
        <v>39</v>
      </c>
      <c r="I869" s="853">
        <v>0</v>
      </c>
    </row>
    <row r="870" spans="1:9" ht="15" x14ac:dyDescent="0.25">
      <c r="A870" s="845"/>
      <c r="B870" s="739"/>
      <c r="C870" s="739"/>
      <c r="D870" s="739"/>
      <c r="E870" s="739"/>
      <c r="F870" s="739"/>
      <c r="G870" s="739"/>
      <c r="H870" s="646" t="s">
        <v>40</v>
      </c>
      <c r="I870" s="874">
        <v>0</v>
      </c>
    </row>
    <row r="871" spans="1:9" ht="15" x14ac:dyDescent="0.25">
      <c r="A871" s="847" t="s">
        <v>41</v>
      </c>
      <c r="B871" s="740"/>
      <c r="C871" s="735" t="s">
        <v>10</v>
      </c>
      <c r="D871" s="735" t="s">
        <v>28</v>
      </c>
      <c r="E871" s="740"/>
      <c r="F871" s="735" t="s">
        <v>42</v>
      </c>
      <c r="G871" s="740"/>
      <c r="H871" s="740"/>
      <c r="I871" s="848" t="s">
        <v>43</v>
      </c>
    </row>
    <row r="872" spans="1:9" ht="15" x14ac:dyDescent="0.25">
      <c r="A872" s="845"/>
      <c r="B872" s="739"/>
      <c r="C872" s="739"/>
      <c r="D872" s="739"/>
      <c r="E872" s="739"/>
      <c r="F872" s="739"/>
      <c r="G872" s="739"/>
      <c r="H872" s="646" t="s">
        <v>51</v>
      </c>
      <c r="I872" s="846"/>
    </row>
    <row r="873" spans="1:9" ht="15" x14ac:dyDescent="0.25">
      <c r="A873" s="847" t="s">
        <v>52</v>
      </c>
      <c r="B873" s="740"/>
      <c r="C873" s="735" t="s">
        <v>10</v>
      </c>
      <c r="D873" s="735" t="s">
        <v>28</v>
      </c>
      <c r="E873" s="740"/>
      <c r="F873" s="735" t="s">
        <v>43</v>
      </c>
      <c r="G873" s="740"/>
      <c r="H873" s="740"/>
      <c r="I873" s="856" t="s">
        <v>43</v>
      </c>
    </row>
    <row r="874" spans="1:9" ht="15.75" x14ac:dyDescent="0.25">
      <c r="A874" s="834"/>
      <c r="B874" s="828"/>
      <c r="C874" s="828"/>
      <c r="D874" s="828"/>
      <c r="E874" s="828"/>
      <c r="F874" s="828"/>
      <c r="G874" s="828"/>
      <c r="H874" s="830" t="s">
        <v>53</v>
      </c>
      <c r="I874" s="895"/>
    </row>
    <row r="875" spans="1:9" ht="15.75" x14ac:dyDescent="0.25">
      <c r="A875" s="858"/>
      <c r="B875" s="746"/>
      <c r="C875" s="746"/>
      <c r="D875" s="746"/>
      <c r="E875" s="746"/>
      <c r="F875" s="746"/>
      <c r="G875" s="746"/>
      <c r="H875" s="648" t="s">
        <v>54</v>
      </c>
      <c r="I875" s="875">
        <f>ROUND(I874+I872+I868+I869+I870,4)</f>
        <v>67.187799999999996</v>
      </c>
    </row>
    <row r="876" spans="1:9" ht="15.75" x14ac:dyDescent="0.25">
      <c r="A876" s="860" t="s">
        <v>55</v>
      </c>
      <c r="B876" s="816"/>
      <c r="C876" s="815" t="s">
        <v>56</v>
      </c>
      <c r="D876" s="815" t="s">
        <v>10</v>
      </c>
      <c r="E876" s="815" t="s">
        <v>28</v>
      </c>
      <c r="F876" s="815" t="s">
        <v>43</v>
      </c>
      <c r="G876" s="816"/>
      <c r="H876" s="816"/>
      <c r="I876" s="861" t="s">
        <v>43</v>
      </c>
    </row>
    <row r="877" spans="1:9" ht="15" x14ac:dyDescent="0.25">
      <c r="A877" s="845"/>
      <c r="B877" s="739"/>
      <c r="C877" s="739"/>
      <c r="D877" s="739"/>
      <c r="E877" s="739"/>
      <c r="F877" s="739"/>
      <c r="G877" s="739"/>
      <c r="H877" s="646" t="s">
        <v>63</v>
      </c>
      <c r="I877" s="846"/>
    </row>
    <row r="878" spans="1:9" ht="15" x14ac:dyDescent="0.25">
      <c r="A878" s="862" t="s">
        <v>64</v>
      </c>
      <c r="B878" s="842"/>
      <c r="C878" s="863" t="s">
        <v>10</v>
      </c>
      <c r="D878" s="863" t="s">
        <v>28</v>
      </c>
      <c r="E878" s="740"/>
      <c r="F878" s="735" t="s">
        <v>65</v>
      </c>
      <c r="G878" s="740"/>
      <c r="H878" s="842"/>
      <c r="I878" s="853" t="s">
        <v>43</v>
      </c>
    </row>
    <row r="879" spans="1:9" ht="15" x14ac:dyDescent="0.25">
      <c r="A879" s="845"/>
      <c r="B879" s="739"/>
      <c r="C879" s="739"/>
      <c r="D879" s="739"/>
      <c r="E879" s="736" t="s">
        <v>66</v>
      </c>
      <c r="F879" s="736" t="s">
        <v>67</v>
      </c>
      <c r="G879" s="736" t="s">
        <v>68</v>
      </c>
      <c r="H879" s="739"/>
      <c r="I879" s="864"/>
    </row>
    <row r="880" spans="1:9" ht="15" x14ac:dyDescent="0.25">
      <c r="A880" s="849"/>
      <c r="B880" s="842"/>
      <c r="C880" s="842"/>
      <c r="D880" s="842"/>
      <c r="E880" s="842"/>
      <c r="F880" s="842"/>
      <c r="G880" s="842"/>
      <c r="H880" s="850" t="s">
        <v>70</v>
      </c>
      <c r="I880" s="853"/>
    </row>
    <row r="881" spans="1:9" ht="15.75" thickBot="1" x14ac:dyDescent="0.3">
      <c r="A881" s="865"/>
      <c r="B881" s="747"/>
      <c r="C881" s="747"/>
      <c r="D881" s="747"/>
      <c r="E881" s="747"/>
      <c r="F881" s="747"/>
      <c r="G881" s="747"/>
      <c r="H881" s="649" t="s">
        <v>71</v>
      </c>
      <c r="I881" s="876">
        <f>ROUND(I880+I877+I875,2)</f>
        <v>67.19</v>
      </c>
    </row>
    <row r="882" spans="1:9" x14ac:dyDescent="0.25">
      <c r="A882" s="849"/>
      <c r="B882" s="839" t="s">
        <v>72</v>
      </c>
      <c r="C882" s="842"/>
      <c r="D882" s="842"/>
      <c r="E882" s="842"/>
      <c r="F882" s="842"/>
      <c r="G882" s="842"/>
      <c r="H882" s="842"/>
      <c r="I882" s="867"/>
    </row>
    <row r="883" spans="1:9" x14ac:dyDescent="0.25">
      <c r="A883" s="868"/>
      <c r="B883" s="870"/>
      <c r="C883" s="870"/>
      <c r="D883" s="870"/>
      <c r="E883" s="870"/>
      <c r="F883" s="870"/>
      <c r="G883" s="870"/>
      <c r="H883" s="870"/>
      <c r="I883" s="871"/>
    </row>
    <row r="884" spans="1:9" ht="18" x14ac:dyDescent="0.25">
      <c r="A884" s="822" t="s">
        <v>223</v>
      </c>
      <c r="B884" s="823"/>
      <c r="C884" s="823"/>
      <c r="D884" s="824"/>
      <c r="E884" s="823"/>
      <c r="F884" s="825"/>
      <c r="G884" s="824"/>
      <c r="H884" s="823"/>
      <c r="I884" s="826"/>
    </row>
    <row r="885" spans="1:9" ht="15.75" x14ac:dyDescent="0.25">
      <c r="A885" s="827" t="s">
        <v>0</v>
      </c>
      <c r="B885" s="828"/>
      <c r="C885" s="828"/>
      <c r="D885" s="829" t="str">
        <f>$D$3</f>
        <v>Julho/2022</v>
      </c>
      <c r="E885" s="828"/>
      <c r="F885" s="828"/>
      <c r="G885" s="830" t="s">
        <v>1</v>
      </c>
      <c r="H885" s="830">
        <v>2</v>
      </c>
      <c r="I885" s="831" t="s">
        <v>114</v>
      </c>
    </row>
    <row r="886" spans="1:9" ht="31.5" x14ac:dyDescent="0.25">
      <c r="A886" s="880">
        <v>2007971</v>
      </c>
      <c r="B886" s="817" t="s">
        <v>1100</v>
      </c>
      <c r="C886" s="745" t="str">
        <f>I885</f>
        <v>m</v>
      </c>
      <c r="D886" s="749">
        <f>I910</f>
        <v>91.55</v>
      </c>
      <c r="E886" s="746"/>
      <c r="F886" s="746"/>
      <c r="G886" s="746"/>
      <c r="H886" s="733"/>
      <c r="I886" s="833" t="s">
        <v>5</v>
      </c>
    </row>
    <row r="887" spans="1:9" ht="15.75" x14ac:dyDescent="0.25">
      <c r="A887" s="834"/>
      <c r="B887" s="828"/>
      <c r="C887" s="828"/>
      <c r="D887" s="1100" t="s">
        <v>6</v>
      </c>
      <c r="E887" s="1101"/>
      <c r="F887" s="1100" t="s">
        <v>7</v>
      </c>
      <c r="G887" s="1101"/>
      <c r="H887" s="828"/>
      <c r="I887" s="835" t="s">
        <v>8</v>
      </c>
    </row>
    <row r="888" spans="1:9" ht="15.75" x14ac:dyDescent="0.25">
      <c r="A888" s="836" t="s">
        <v>9</v>
      </c>
      <c r="B888" s="746"/>
      <c r="C888" s="734" t="s">
        <v>10</v>
      </c>
      <c r="D888" s="734" t="s">
        <v>11</v>
      </c>
      <c r="E888" s="734" t="s">
        <v>12</v>
      </c>
      <c r="F888" s="734" t="s">
        <v>13</v>
      </c>
      <c r="G888" s="734" t="s">
        <v>14</v>
      </c>
      <c r="H888" s="746"/>
      <c r="I888" s="837" t="s">
        <v>15</v>
      </c>
    </row>
    <row r="889" spans="1:9" ht="15" x14ac:dyDescent="0.25">
      <c r="A889" s="845"/>
      <c r="B889" s="739"/>
      <c r="C889" s="739"/>
      <c r="D889" s="739"/>
      <c r="E889" s="739"/>
      <c r="F889" s="739"/>
      <c r="G889" s="739"/>
      <c r="H889" s="646" t="s">
        <v>26</v>
      </c>
      <c r="I889" s="846">
        <f>SUM(I887:I888)</f>
        <v>0</v>
      </c>
    </row>
    <row r="890" spans="1:9" ht="15" x14ac:dyDescent="0.25">
      <c r="A890" s="847" t="s">
        <v>27</v>
      </c>
      <c r="B890" s="740"/>
      <c r="C890" s="735" t="s">
        <v>10</v>
      </c>
      <c r="D890" s="735" t="s">
        <v>28</v>
      </c>
      <c r="E890" s="740"/>
      <c r="F890" s="735" t="s">
        <v>29</v>
      </c>
      <c r="G890" s="740"/>
      <c r="H890" s="740"/>
      <c r="I890" s="848" t="s">
        <v>30</v>
      </c>
    </row>
    <row r="891" spans="1:9" x14ac:dyDescent="0.25">
      <c r="A891" s="838" t="s">
        <v>34</v>
      </c>
      <c r="B891" s="839" t="s">
        <v>35</v>
      </c>
      <c r="C891" s="840">
        <v>1</v>
      </c>
      <c r="D891" s="840" t="s">
        <v>33</v>
      </c>
      <c r="E891" s="842"/>
      <c r="F891" s="841">
        <f>VLOOKUP(A891,'Mão de obra'!$A$3:$E$34,5,0)</f>
        <v>16.700700000000001</v>
      </c>
      <c r="G891" s="842"/>
      <c r="H891" s="842"/>
      <c r="I891" s="843">
        <f t="shared" ref="I891" si="100">ROUND(C891*F891,4)</f>
        <v>16.700700000000001</v>
      </c>
    </row>
    <row r="892" spans="1:9" ht="15" x14ac:dyDescent="0.25">
      <c r="A892" s="849"/>
      <c r="B892" s="842"/>
      <c r="C892" s="842"/>
      <c r="D892" s="842"/>
      <c r="E892" s="842"/>
      <c r="F892" s="842"/>
      <c r="G892" s="842"/>
      <c r="H892" s="850" t="s">
        <v>36</v>
      </c>
      <c r="I892" s="851">
        <f>SUM(I891:I891)</f>
        <v>16.700700000000001</v>
      </c>
    </row>
    <row r="893" spans="1:9" ht="15" x14ac:dyDescent="0.25">
      <c r="A893" s="845"/>
      <c r="B893" s="739"/>
      <c r="C893" s="739"/>
      <c r="D893" s="739"/>
      <c r="E893" s="739"/>
      <c r="F893" s="739"/>
      <c r="G893" s="739"/>
      <c r="H893" s="646" t="s">
        <v>37</v>
      </c>
      <c r="I893" s="846">
        <f>I892+I889</f>
        <v>16.700700000000001</v>
      </c>
    </row>
    <row r="894" spans="1:9" ht="15" x14ac:dyDescent="0.25">
      <c r="A894" s="849"/>
      <c r="B894" s="842"/>
      <c r="C894" s="842"/>
      <c r="D894" s="842"/>
      <c r="E894" s="842"/>
      <c r="F894" s="842"/>
      <c r="G894" s="842"/>
      <c r="H894" s="850" t="s">
        <v>38</v>
      </c>
      <c r="I894" s="853">
        <f>ROUND(I893/H885,4)</f>
        <v>8.3504000000000005</v>
      </c>
    </row>
    <row r="895" spans="1:9" ht="15" x14ac:dyDescent="0.25">
      <c r="A895" s="849"/>
      <c r="B895" s="842"/>
      <c r="C895" s="842"/>
      <c r="D895" s="842"/>
      <c r="E895" s="842"/>
      <c r="F895" s="842"/>
      <c r="G895" s="842"/>
      <c r="H895" s="850" t="s">
        <v>39</v>
      </c>
      <c r="I895" s="853">
        <v>0</v>
      </c>
    </row>
    <row r="896" spans="1:9" ht="15" x14ac:dyDescent="0.25">
      <c r="A896" s="845"/>
      <c r="B896" s="739"/>
      <c r="C896" s="739"/>
      <c r="D896" s="739"/>
      <c r="E896" s="739"/>
      <c r="F896" s="739"/>
      <c r="G896" s="739"/>
      <c r="H896" s="646" t="s">
        <v>40</v>
      </c>
      <c r="I896" s="874">
        <v>0</v>
      </c>
    </row>
    <row r="897" spans="1:9" ht="15" x14ac:dyDescent="0.25">
      <c r="A897" s="847" t="s">
        <v>41</v>
      </c>
      <c r="B897" s="740"/>
      <c r="C897" s="735" t="s">
        <v>10</v>
      </c>
      <c r="D897" s="735" t="s">
        <v>28</v>
      </c>
      <c r="E897" s="740"/>
      <c r="F897" s="735" t="s">
        <v>42</v>
      </c>
      <c r="G897" s="740"/>
      <c r="H897" s="740"/>
      <c r="I897" s="848" t="s">
        <v>43</v>
      </c>
    </row>
    <row r="898" spans="1:9" x14ac:dyDescent="0.25">
      <c r="A898" s="838" t="s">
        <v>1098</v>
      </c>
      <c r="B898" s="839" t="s">
        <v>1099</v>
      </c>
      <c r="C898" s="840">
        <v>1</v>
      </c>
      <c r="D898" s="840" t="s">
        <v>114</v>
      </c>
      <c r="E898" s="842"/>
      <c r="F898" s="841">
        <f>VLOOKUP(A898,Material!$A$8:$D$108,4,0)</f>
        <v>82.999700000000004</v>
      </c>
      <c r="G898" s="842"/>
      <c r="H898" s="842"/>
      <c r="I898" s="843">
        <f t="shared" ref="I898" si="101">ROUND(C898*F898,4)</f>
        <v>82.999700000000004</v>
      </c>
    </row>
    <row r="899" spans="1:9" ht="15" x14ac:dyDescent="0.25">
      <c r="A899" s="845"/>
      <c r="B899" s="739"/>
      <c r="C899" s="739"/>
      <c r="D899" s="739"/>
      <c r="E899" s="739"/>
      <c r="F899" s="739"/>
      <c r="G899" s="739"/>
      <c r="H899" s="646" t="s">
        <v>51</v>
      </c>
      <c r="I899" s="846">
        <f>SUM(I898:I898)</f>
        <v>82.999700000000004</v>
      </c>
    </row>
    <row r="900" spans="1:9" ht="15" x14ac:dyDescent="0.25">
      <c r="A900" s="847" t="s">
        <v>52</v>
      </c>
      <c r="B900" s="740"/>
      <c r="C900" s="735" t="s">
        <v>10</v>
      </c>
      <c r="D900" s="735" t="s">
        <v>28</v>
      </c>
      <c r="E900" s="740"/>
      <c r="F900" s="735" t="s">
        <v>43</v>
      </c>
      <c r="G900" s="740"/>
      <c r="H900" s="740"/>
      <c r="I900" s="856" t="s">
        <v>43</v>
      </c>
    </row>
    <row r="901" spans="1:9" ht="15.75" x14ac:dyDescent="0.25">
      <c r="A901" s="834"/>
      <c r="B901" s="828"/>
      <c r="C901" s="828"/>
      <c r="D901" s="828"/>
      <c r="E901" s="828"/>
      <c r="F901" s="828"/>
      <c r="G901" s="828"/>
      <c r="H901" s="830" t="s">
        <v>53</v>
      </c>
      <c r="I901" s="895"/>
    </row>
    <row r="902" spans="1:9" ht="15.75" x14ac:dyDescent="0.25">
      <c r="A902" s="858"/>
      <c r="B902" s="746"/>
      <c r="C902" s="746"/>
      <c r="D902" s="746"/>
      <c r="E902" s="746"/>
      <c r="F902" s="746"/>
      <c r="G902" s="746"/>
      <c r="H902" s="648" t="s">
        <v>54</v>
      </c>
      <c r="I902" s="875">
        <f>ROUND(I901+I899+I894+I895+I896,4)</f>
        <v>91.350099999999998</v>
      </c>
    </row>
    <row r="903" spans="1:9" ht="15.75" x14ac:dyDescent="0.25">
      <c r="A903" s="860" t="s">
        <v>55</v>
      </c>
      <c r="B903" s="816"/>
      <c r="C903" s="815" t="s">
        <v>56</v>
      </c>
      <c r="D903" s="815" t="s">
        <v>10</v>
      </c>
      <c r="E903" s="815" t="s">
        <v>28</v>
      </c>
      <c r="F903" s="815" t="s">
        <v>43</v>
      </c>
      <c r="G903" s="816"/>
      <c r="H903" s="816"/>
      <c r="I903" s="861" t="s">
        <v>43</v>
      </c>
    </row>
    <row r="904" spans="1:9" x14ac:dyDescent="0.25">
      <c r="A904" s="838" t="s">
        <v>1098</v>
      </c>
      <c r="B904" s="884" t="s">
        <v>1182</v>
      </c>
      <c r="C904" s="840">
        <v>5914655</v>
      </c>
      <c r="D904" s="840">
        <v>5.9699999999999996E-3</v>
      </c>
      <c r="E904" s="840" t="s">
        <v>59</v>
      </c>
      <c r="F904" s="840">
        <f>VLOOKUP(C904,$A$2:$E$4581,4,0)</f>
        <v>33.44</v>
      </c>
      <c r="G904" s="884"/>
      <c r="H904" s="884"/>
      <c r="I904" s="843">
        <f>ROUND(F904*D904,4)</f>
        <v>0.1996</v>
      </c>
    </row>
    <row r="905" spans="1:9" ht="15" x14ac:dyDescent="0.25">
      <c r="A905" s="845"/>
      <c r="B905" s="739"/>
      <c r="C905" s="739"/>
      <c r="D905" s="739"/>
      <c r="E905" s="739"/>
      <c r="F905" s="739"/>
      <c r="G905" s="739"/>
      <c r="H905" s="646" t="s">
        <v>63</v>
      </c>
      <c r="I905" s="846">
        <f>SUM(I904:I904)</f>
        <v>0.1996</v>
      </c>
    </row>
    <row r="906" spans="1:9" ht="15" x14ac:dyDescent="0.25">
      <c r="A906" s="862" t="s">
        <v>64</v>
      </c>
      <c r="B906" s="842"/>
      <c r="C906" s="863" t="s">
        <v>10</v>
      </c>
      <c r="D906" s="863" t="s">
        <v>28</v>
      </c>
      <c r="E906" s="740"/>
      <c r="F906" s="735" t="s">
        <v>65</v>
      </c>
      <c r="G906" s="740"/>
      <c r="H906" s="842"/>
      <c r="I906" s="853" t="s">
        <v>43</v>
      </c>
    </row>
    <row r="907" spans="1:9" ht="15" x14ac:dyDescent="0.25">
      <c r="A907" s="845"/>
      <c r="B907" s="739"/>
      <c r="C907" s="739"/>
      <c r="D907" s="739"/>
      <c r="E907" s="736" t="s">
        <v>66</v>
      </c>
      <c r="F907" s="736" t="s">
        <v>67</v>
      </c>
      <c r="G907" s="736" t="s">
        <v>68</v>
      </c>
      <c r="H907" s="739"/>
      <c r="I907" s="864"/>
    </row>
    <row r="908" spans="1:9" x14ac:dyDescent="0.25">
      <c r="A908" s="903" t="s">
        <v>1098</v>
      </c>
      <c r="B908" s="842" t="s">
        <v>1182</v>
      </c>
      <c r="C908" s="840">
        <v>1.7700000000000001E-3</v>
      </c>
      <c r="D908" s="902" t="s">
        <v>69</v>
      </c>
      <c r="E908" s="873">
        <f>$I$1426</f>
        <v>1.22</v>
      </c>
      <c r="F908" s="840">
        <f>$I$1452</f>
        <v>0.97</v>
      </c>
      <c r="G908" s="873">
        <f>$I$1478</f>
        <v>0.79</v>
      </c>
      <c r="H908" s="842"/>
      <c r="I908" s="888">
        <f>ROUND(C908*((VLOOKUP(A908,Material!$A$8:$H$108,6,0)*Composições!E908)+(VLOOKUP(A908,Material!$A$8:$H$108,7,0)*Composições!F908)+(VLOOKUP(A908,Material!$A$8:$H$108,8,0)*Composições!G908)),4)</f>
        <v>0</v>
      </c>
    </row>
    <row r="909" spans="1:9" ht="15" x14ac:dyDescent="0.25">
      <c r="A909" s="849"/>
      <c r="B909" s="842"/>
      <c r="C909" s="842"/>
      <c r="D909" s="842"/>
      <c r="E909" s="842"/>
      <c r="F909" s="842"/>
      <c r="G909" s="842"/>
      <c r="H909" s="850" t="s">
        <v>70</v>
      </c>
      <c r="I909" s="853"/>
    </row>
    <row r="910" spans="1:9" ht="15.75" thickBot="1" x14ac:dyDescent="0.3">
      <c r="A910" s="865"/>
      <c r="B910" s="747"/>
      <c r="C910" s="747"/>
      <c r="D910" s="747"/>
      <c r="E910" s="747"/>
      <c r="F910" s="747"/>
      <c r="G910" s="747"/>
      <c r="H910" s="649" t="s">
        <v>71</v>
      </c>
      <c r="I910" s="876">
        <f>ROUND(I909+I905+I902,2)</f>
        <v>91.55</v>
      </c>
    </row>
    <row r="911" spans="1:9" x14ac:dyDescent="0.25">
      <c r="A911" s="849"/>
      <c r="B911" s="839" t="s">
        <v>72</v>
      </c>
      <c r="C911" s="842"/>
      <c r="D911" s="842"/>
      <c r="E911" s="842"/>
      <c r="F911" s="842"/>
      <c r="G911" s="842"/>
      <c r="H911" s="842"/>
      <c r="I911" s="867"/>
    </row>
    <row r="912" spans="1:9" x14ac:dyDescent="0.25">
      <c r="A912" s="868"/>
      <c r="B912" s="870"/>
      <c r="C912" s="870"/>
      <c r="D912" s="870"/>
      <c r="E912" s="870"/>
      <c r="F912" s="870"/>
      <c r="G912" s="870"/>
      <c r="H912" s="870"/>
      <c r="I912" s="871"/>
    </row>
    <row r="913" spans="1:9" ht="18" x14ac:dyDescent="0.25">
      <c r="A913" s="822" t="s">
        <v>223</v>
      </c>
      <c r="B913" s="823"/>
      <c r="C913" s="823"/>
      <c r="D913" s="824"/>
      <c r="E913" s="823"/>
      <c r="F913" s="825" t="s">
        <v>255</v>
      </c>
      <c r="G913" s="824">
        <v>5.8500000000000002E-3</v>
      </c>
      <c r="H913" s="823"/>
      <c r="I913" s="826"/>
    </row>
    <row r="914" spans="1:9" ht="15.75" x14ac:dyDescent="0.25">
      <c r="A914" s="827" t="s">
        <v>0</v>
      </c>
      <c r="B914" s="828"/>
      <c r="C914" s="828"/>
      <c r="D914" s="829" t="str">
        <f>$D$3</f>
        <v>Julho/2022</v>
      </c>
      <c r="E914" s="828"/>
      <c r="F914" s="828"/>
      <c r="G914" s="830" t="s">
        <v>1</v>
      </c>
      <c r="H914" s="904">
        <v>1532.91</v>
      </c>
      <c r="I914" s="831" t="s">
        <v>105</v>
      </c>
    </row>
    <row r="915" spans="1:9" ht="47.25" x14ac:dyDescent="0.25">
      <c r="A915" s="880">
        <v>5501700</v>
      </c>
      <c r="B915" s="817" t="s">
        <v>971</v>
      </c>
      <c r="C915" s="745" t="str">
        <f>I914</f>
        <v>m²</v>
      </c>
      <c r="D915" s="748">
        <f>I937</f>
        <v>0.56000000000000005</v>
      </c>
      <c r="E915" s="746"/>
      <c r="F915" s="746"/>
      <c r="G915" s="746"/>
      <c r="H915" s="733"/>
      <c r="I915" s="833" t="s">
        <v>5</v>
      </c>
    </row>
    <row r="916" spans="1:9" ht="15.75" x14ac:dyDescent="0.25">
      <c r="A916" s="834"/>
      <c r="B916" s="828"/>
      <c r="C916" s="828"/>
      <c r="D916" s="1100" t="s">
        <v>6</v>
      </c>
      <c r="E916" s="1101"/>
      <c r="F916" s="1100" t="s">
        <v>7</v>
      </c>
      <c r="G916" s="1101"/>
      <c r="H916" s="828"/>
      <c r="I916" s="835" t="s">
        <v>8</v>
      </c>
    </row>
    <row r="917" spans="1:9" ht="15.75" x14ac:dyDescent="0.25">
      <c r="A917" s="836" t="s">
        <v>9</v>
      </c>
      <c r="B917" s="746"/>
      <c r="C917" s="734" t="s">
        <v>10</v>
      </c>
      <c r="D917" s="734" t="s">
        <v>11</v>
      </c>
      <c r="E917" s="734" t="s">
        <v>12</v>
      </c>
      <c r="F917" s="734" t="s">
        <v>13</v>
      </c>
      <c r="G917" s="734" t="s">
        <v>14</v>
      </c>
      <c r="H917" s="746"/>
      <c r="I917" s="837" t="s">
        <v>15</v>
      </c>
    </row>
    <row r="918" spans="1:9" x14ac:dyDescent="0.25">
      <c r="A918" s="838" t="s">
        <v>140</v>
      </c>
      <c r="B918" s="839" t="s">
        <v>141</v>
      </c>
      <c r="C918" s="840" t="s">
        <v>18</v>
      </c>
      <c r="D918" s="840" t="s">
        <v>19</v>
      </c>
      <c r="E918" s="840" t="s">
        <v>20</v>
      </c>
      <c r="F918" s="841">
        <f>VLOOKUP(A918,Equipamento!$A$8:$E$91,4,0)</f>
        <v>814.50530000000003</v>
      </c>
      <c r="G918" s="841">
        <f>VLOOKUP(A918,Equipamento!$A$8:$E$91,5,0)</f>
        <v>295.47379999999998</v>
      </c>
      <c r="H918" s="842"/>
      <c r="I918" s="843">
        <f t="shared" ref="I918" si="102">ROUND(C918*D918*F918+C918*E918*G918,4)</f>
        <v>814.50530000000003</v>
      </c>
    </row>
    <row r="919" spans="1:9" ht="15" x14ac:dyDescent="0.25">
      <c r="A919" s="845"/>
      <c r="B919" s="739"/>
      <c r="C919" s="739"/>
      <c r="D919" s="739"/>
      <c r="E919" s="739"/>
      <c r="F919" s="739"/>
      <c r="G919" s="739"/>
      <c r="H919" s="646" t="s">
        <v>26</v>
      </c>
      <c r="I919" s="846">
        <f>I918</f>
        <v>814.50530000000003</v>
      </c>
    </row>
    <row r="920" spans="1:9" ht="15" x14ac:dyDescent="0.25">
      <c r="A920" s="847" t="s">
        <v>27</v>
      </c>
      <c r="B920" s="740"/>
      <c r="C920" s="735" t="s">
        <v>10</v>
      </c>
      <c r="D920" s="735" t="s">
        <v>28</v>
      </c>
      <c r="E920" s="740"/>
      <c r="F920" s="735" t="s">
        <v>29</v>
      </c>
      <c r="G920" s="740"/>
      <c r="H920" s="740"/>
      <c r="I920" s="848" t="s">
        <v>30</v>
      </c>
    </row>
    <row r="921" spans="1:9" x14ac:dyDescent="0.25">
      <c r="A921" s="838" t="s">
        <v>34</v>
      </c>
      <c r="B921" s="839" t="s">
        <v>35</v>
      </c>
      <c r="C921" s="840" t="s">
        <v>133</v>
      </c>
      <c r="D921" s="840" t="s">
        <v>33</v>
      </c>
      <c r="E921" s="842"/>
      <c r="F921" s="841">
        <f>VLOOKUP(A921,'Mão de obra'!$A$3:$E$34,5,0)</f>
        <v>16.700700000000001</v>
      </c>
      <c r="G921" s="842"/>
      <c r="H921" s="842"/>
      <c r="I921" s="843">
        <f>ROUND(C921*F921,4)</f>
        <v>33.401400000000002</v>
      </c>
    </row>
    <row r="922" spans="1:9" ht="15" x14ac:dyDescent="0.25">
      <c r="A922" s="849"/>
      <c r="B922" s="842"/>
      <c r="C922" s="842"/>
      <c r="D922" s="842"/>
      <c r="E922" s="842"/>
      <c r="F922" s="842"/>
      <c r="G922" s="842"/>
      <c r="H922" s="850" t="s">
        <v>36</v>
      </c>
      <c r="I922" s="851">
        <f>I921</f>
        <v>33.401400000000002</v>
      </c>
    </row>
    <row r="923" spans="1:9" ht="15" x14ac:dyDescent="0.25">
      <c r="A923" s="845"/>
      <c r="B923" s="739"/>
      <c r="C923" s="739"/>
      <c r="D923" s="739"/>
      <c r="E923" s="739"/>
      <c r="F923" s="739"/>
      <c r="G923" s="739"/>
      <c r="H923" s="646" t="s">
        <v>37</v>
      </c>
      <c r="I923" s="846">
        <f>I922+I919</f>
        <v>847.9067</v>
      </c>
    </row>
    <row r="924" spans="1:9" ht="15" x14ac:dyDescent="0.25">
      <c r="A924" s="849"/>
      <c r="B924" s="842"/>
      <c r="C924" s="842"/>
      <c r="D924" s="842"/>
      <c r="E924" s="842"/>
      <c r="F924" s="842"/>
      <c r="G924" s="842"/>
      <c r="H924" s="850" t="s">
        <v>38</v>
      </c>
      <c r="I924" s="853">
        <f>ROUND(I923/H914,4)</f>
        <v>0.55310000000000004</v>
      </c>
    </row>
    <row r="925" spans="1:9" ht="15" x14ac:dyDescent="0.25">
      <c r="A925" s="849"/>
      <c r="B925" s="842"/>
      <c r="C925" s="842"/>
      <c r="D925" s="842"/>
      <c r="E925" s="842"/>
      <c r="F925" s="842"/>
      <c r="G925" s="842"/>
      <c r="H925" s="850" t="s">
        <v>39</v>
      </c>
      <c r="I925" s="852">
        <f>I924*G913</f>
        <v>3.2356350000000002E-3</v>
      </c>
    </row>
    <row r="926" spans="1:9" ht="15" x14ac:dyDescent="0.25">
      <c r="A926" s="845"/>
      <c r="B926" s="739"/>
      <c r="C926" s="739"/>
      <c r="D926" s="739"/>
      <c r="E926" s="739"/>
      <c r="F926" s="739"/>
      <c r="G926" s="739"/>
      <c r="H926" s="646" t="s">
        <v>40</v>
      </c>
      <c r="I926" s="874">
        <v>0</v>
      </c>
    </row>
    <row r="927" spans="1:9" ht="15" x14ac:dyDescent="0.25">
      <c r="A927" s="847" t="s">
        <v>41</v>
      </c>
      <c r="B927" s="740"/>
      <c r="C927" s="735" t="s">
        <v>10</v>
      </c>
      <c r="D927" s="735" t="s">
        <v>28</v>
      </c>
      <c r="E927" s="740"/>
      <c r="F927" s="735" t="s">
        <v>42</v>
      </c>
      <c r="G927" s="740"/>
      <c r="H927" s="740"/>
      <c r="I927" s="848" t="s">
        <v>43</v>
      </c>
    </row>
    <row r="928" spans="1:9" ht="15" x14ac:dyDescent="0.25">
      <c r="A928" s="855"/>
      <c r="B928" s="740"/>
      <c r="C928" s="740"/>
      <c r="D928" s="740"/>
      <c r="E928" s="740"/>
      <c r="F928" s="740"/>
      <c r="G928" s="740"/>
      <c r="H928" s="647" t="s">
        <v>51</v>
      </c>
      <c r="I928" s="848">
        <v>0</v>
      </c>
    </row>
    <row r="929" spans="1:9" ht="15" x14ac:dyDescent="0.25">
      <c r="A929" s="847" t="s">
        <v>52</v>
      </c>
      <c r="B929" s="740"/>
      <c r="C929" s="735" t="s">
        <v>10</v>
      </c>
      <c r="D929" s="735" t="s">
        <v>28</v>
      </c>
      <c r="E929" s="740"/>
      <c r="F929" s="735" t="s">
        <v>43</v>
      </c>
      <c r="G929" s="740"/>
      <c r="H929" s="740"/>
      <c r="I929" s="856" t="s">
        <v>43</v>
      </c>
    </row>
    <row r="930" spans="1:9" ht="15.75" x14ac:dyDescent="0.25">
      <c r="A930" s="834"/>
      <c r="B930" s="828"/>
      <c r="C930" s="828"/>
      <c r="D930" s="828"/>
      <c r="E930" s="828"/>
      <c r="F930" s="828"/>
      <c r="G930" s="828"/>
      <c r="H930" s="830" t="s">
        <v>53</v>
      </c>
      <c r="I930" s="857">
        <v>0</v>
      </c>
    </row>
    <row r="931" spans="1:9" ht="15.75" x14ac:dyDescent="0.25">
      <c r="A931" s="858"/>
      <c r="B931" s="746"/>
      <c r="C931" s="746"/>
      <c r="D931" s="746"/>
      <c r="E931" s="746"/>
      <c r="F931" s="746"/>
      <c r="G931" s="746"/>
      <c r="H931" s="648" t="s">
        <v>54</v>
      </c>
      <c r="I931" s="859">
        <f>I930+I928+I926+I925+I924</f>
        <v>0.55633563500000005</v>
      </c>
    </row>
    <row r="932" spans="1:9" ht="15.75" x14ac:dyDescent="0.25">
      <c r="A932" s="860" t="s">
        <v>55</v>
      </c>
      <c r="B932" s="816"/>
      <c r="C932" s="815" t="s">
        <v>56</v>
      </c>
      <c r="D932" s="815" t="s">
        <v>10</v>
      </c>
      <c r="E932" s="815" t="s">
        <v>28</v>
      </c>
      <c r="F932" s="815" t="s">
        <v>43</v>
      </c>
      <c r="G932" s="816"/>
      <c r="H932" s="816"/>
      <c r="I932" s="861" t="s">
        <v>43</v>
      </c>
    </row>
    <row r="933" spans="1:9" ht="15" x14ac:dyDescent="0.25">
      <c r="A933" s="855"/>
      <c r="B933" s="740"/>
      <c r="C933" s="740"/>
      <c r="D933" s="740"/>
      <c r="E933" s="740"/>
      <c r="F933" s="740"/>
      <c r="G933" s="740"/>
      <c r="H933" s="647" t="s">
        <v>63</v>
      </c>
      <c r="I933" s="848">
        <v>0</v>
      </c>
    </row>
    <row r="934" spans="1:9" ht="15" x14ac:dyDescent="0.25">
      <c r="A934" s="862" t="s">
        <v>64</v>
      </c>
      <c r="B934" s="842"/>
      <c r="C934" s="863" t="s">
        <v>10</v>
      </c>
      <c r="D934" s="863" t="s">
        <v>28</v>
      </c>
      <c r="E934" s="740"/>
      <c r="F934" s="735" t="s">
        <v>65</v>
      </c>
      <c r="G934" s="740"/>
      <c r="H934" s="842"/>
      <c r="I934" s="853" t="s">
        <v>43</v>
      </c>
    </row>
    <row r="935" spans="1:9" ht="15" x14ac:dyDescent="0.25">
      <c r="A935" s="845"/>
      <c r="B935" s="739"/>
      <c r="C935" s="739"/>
      <c r="D935" s="739"/>
      <c r="E935" s="736" t="s">
        <v>66</v>
      </c>
      <c r="F935" s="736" t="s">
        <v>67</v>
      </c>
      <c r="G935" s="736" t="s">
        <v>68</v>
      </c>
      <c r="H935" s="739"/>
      <c r="I935" s="864"/>
    </row>
    <row r="936" spans="1:9" ht="15" x14ac:dyDescent="0.25">
      <c r="A936" s="849"/>
      <c r="B936" s="842"/>
      <c r="C936" s="842"/>
      <c r="D936" s="842"/>
      <c r="E936" s="842"/>
      <c r="F936" s="842"/>
      <c r="G936" s="842"/>
      <c r="H936" s="850" t="s">
        <v>70</v>
      </c>
      <c r="I936" s="853">
        <f>I935</f>
        <v>0</v>
      </c>
    </row>
    <row r="937" spans="1:9" ht="15.75" thickBot="1" x14ac:dyDescent="0.3">
      <c r="A937" s="865"/>
      <c r="B937" s="747"/>
      <c r="C937" s="747"/>
      <c r="D937" s="747"/>
      <c r="E937" s="747"/>
      <c r="F937" s="747"/>
      <c r="G937" s="747"/>
      <c r="H937" s="649" t="s">
        <v>71</v>
      </c>
      <c r="I937" s="905">
        <f>ROUND(I936+I933+I931,2)</f>
        <v>0.56000000000000005</v>
      </c>
    </row>
    <row r="938" spans="1:9" x14ac:dyDescent="0.25">
      <c r="A938" s="849"/>
      <c r="B938" s="839" t="s">
        <v>72</v>
      </c>
      <c r="C938" s="842"/>
      <c r="D938" s="842"/>
      <c r="E938" s="842"/>
      <c r="F938" s="842"/>
      <c r="G938" s="842"/>
      <c r="H938" s="842"/>
      <c r="I938" s="867"/>
    </row>
    <row r="939" spans="1:9" x14ac:dyDescent="0.25">
      <c r="A939" s="868"/>
      <c r="B939" s="870"/>
      <c r="C939" s="870"/>
      <c r="D939" s="870"/>
      <c r="E939" s="870"/>
      <c r="F939" s="870"/>
      <c r="G939" s="870"/>
      <c r="H939" s="870"/>
      <c r="I939" s="871"/>
    </row>
    <row r="940" spans="1:9" ht="18" x14ac:dyDescent="0.25">
      <c r="A940" s="822" t="s">
        <v>223</v>
      </c>
      <c r="B940" s="823"/>
      <c r="C940" s="823"/>
      <c r="D940" s="824"/>
      <c r="E940" s="823"/>
      <c r="F940" s="825" t="s">
        <v>255</v>
      </c>
      <c r="G940" s="824">
        <v>3.5150000000000001E-2</v>
      </c>
      <c r="H940" s="823"/>
      <c r="I940" s="826"/>
    </row>
    <row r="941" spans="1:9" ht="15.75" x14ac:dyDescent="0.25">
      <c r="A941" s="827" t="s">
        <v>0</v>
      </c>
      <c r="B941" s="828"/>
      <c r="C941" s="828"/>
      <c r="D941" s="829" t="str">
        <f>$D$3</f>
        <v>Julho/2022</v>
      </c>
      <c r="E941" s="828"/>
      <c r="F941" s="828"/>
      <c r="G941" s="830" t="s">
        <v>1</v>
      </c>
      <c r="H941" s="830">
        <v>230.19</v>
      </c>
      <c r="I941" s="831" t="s">
        <v>2</v>
      </c>
    </row>
    <row r="942" spans="1:9" ht="63" x14ac:dyDescent="0.25">
      <c r="A942" s="880" t="s">
        <v>961</v>
      </c>
      <c r="B942" s="817" t="s">
        <v>972</v>
      </c>
      <c r="C942" s="745" t="str">
        <f>I941</f>
        <v>m³</v>
      </c>
      <c r="D942" s="748">
        <f>I965</f>
        <v>9.5299999999999994</v>
      </c>
      <c r="E942" s="746"/>
      <c r="F942" s="746"/>
      <c r="G942" s="746"/>
      <c r="H942" s="733"/>
      <c r="I942" s="833" t="s">
        <v>5</v>
      </c>
    </row>
    <row r="943" spans="1:9" ht="15.75" x14ac:dyDescent="0.25">
      <c r="A943" s="834"/>
      <c r="B943" s="828"/>
      <c r="C943" s="828"/>
      <c r="D943" s="1100" t="s">
        <v>6</v>
      </c>
      <c r="E943" s="1101"/>
      <c r="F943" s="1100" t="s">
        <v>7</v>
      </c>
      <c r="G943" s="1101"/>
      <c r="H943" s="828"/>
      <c r="I943" s="835" t="s">
        <v>8</v>
      </c>
    </row>
    <row r="944" spans="1:9" ht="15.75" x14ac:dyDescent="0.25">
      <c r="A944" s="836" t="s">
        <v>9</v>
      </c>
      <c r="B944" s="746"/>
      <c r="C944" s="734" t="s">
        <v>10</v>
      </c>
      <c r="D944" s="734" t="s">
        <v>11</v>
      </c>
      <c r="E944" s="734" t="s">
        <v>12</v>
      </c>
      <c r="F944" s="734" t="s">
        <v>13</v>
      </c>
      <c r="G944" s="734" t="s">
        <v>14</v>
      </c>
      <c r="H944" s="746"/>
      <c r="I944" s="837" t="s">
        <v>15</v>
      </c>
    </row>
    <row r="945" spans="1:9" x14ac:dyDescent="0.25">
      <c r="A945" s="838" t="s">
        <v>137</v>
      </c>
      <c r="B945" s="839" t="s">
        <v>138</v>
      </c>
      <c r="C945" s="840" t="s">
        <v>167</v>
      </c>
      <c r="D945" s="840">
        <v>0.91</v>
      </c>
      <c r="E945" s="840">
        <v>0.09</v>
      </c>
      <c r="F945" s="841">
        <f>VLOOKUP(A945,Equipamento!$A$8:$E$91,4,0)</f>
        <v>314.14049999999997</v>
      </c>
      <c r="G945" s="841">
        <f>VLOOKUP(A945,Equipamento!$A$8:$E$91,5,0)</f>
        <v>79.640500000000003</v>
      </c>
      <c r="H945" s="842"/>
      <c r="I945" s="843">
        <f t="shared" ref="I945:I946" si="103">ROUND(C945*D945*F945+C945*E945*G945,4)</f>
        <v>1758.213</v>
      </c>
    </row>
    <row r="946" spans="1:9" ht="28.5" x14ac:dyDescent="0.25">
      <c r="A946" s="838" t="s">
        <v>189</v>
      </c>
      <c r="B946" s="839" t="s">
        <v>1136</v>
      </c>
      <c r="C946" s="840" t="s">
        <v>18</v>
      </c>
      <c r="D946" s="840" t="s">
        <v>19</v>
      </c>
      <c r="E946" s="840" t="s">
        <v>20</v>
      </c>
      <c r="F946" s="841">
        <f>VLOOKUP(A946,Equipamento!$A$8:$E$91,4,0)</f>
        <v>344.96839999999997</v>
      </c>
      <c r="G946" s="841">
        <f>VLOOKUP(A946,Equipamento!$A$8:$E$91,5,0)</f>
        <v>144.56870000000001</v>
      </c>
      <c r="H946" s="842"/>
      <c r="I946" s="843">
        <f t="shared" si="103"/>
        <v>344.96839999999997</v>
      </c>
    </row>
    <row r="947" spans="1:9" ht="15" x14ac:dyDescent="0.25">
      <c r="A947" s="845"/>
      <c r="B947" s="739"/>
      <c r="C947" s="739"/>
      <c r="D947" s="739"/>
      <c r="E947" s="739"/>
      <c r="F947" s="739"/>
      <c r="G947" s="739"/>
      <c r="H947" s="646" t="s">
        <v>26</v>
      </c>
      <c r="I947" s="846">
        <f>SUM(I945:I946)</f>
        <v>2103.1813999999999</v>
      </c>
    </row>
    <row r="948" spans="1:9" ht="15" x14ac:dyDescent="0.25">
      <c r="A948" s="847" t="s">
        <v>27</v>
      </c>
      <c r="B948" s="740"/>
      <c r="C948" s="735" t="s">
        <v>10</v>
      </c>
      <c r="D948" s="735" t="s">
        <v>28</v>
      </c>
      <c r="E948" s="740"/>
      <c r="F948" s="735" t="s">
        <v>29</v>
      </c>
      <c r="G948" s="740"/>
      <c r="H948" s="740"/>
      <c r="I948" s="848" t="s">
        <v>30</v>
      </c>
    </row>
    <row r="949" spans="1:9" x14ac:dyDescent="0.25">
      <c r="A949" s="838" t="s">
        <v>34</v>
      </c>
      <c r="B949" s="839" t="s">
        <v>35</v>
      </c>
      <c r="C949" s="840" t="s">
        <v>18</v>
      </c>
      <c r="D949" s="840" t="s">
        <v>33</v>
      </c>
      <c r="E949" s="842"/>
      <c r="F949" s="841">
        <f>VLOOKUP(A949,'Mão de obra'!$A$3:$E$34,5,0)</f>
        <v>16.700700000000001</v>
      </c>
      <c r="G949" s="842"/>
      <c r="H949" s="842"/>
      <c r="I949" s="843">
        <f>ROUND(C949*F949,4)</f>
        <v>16.700700000000001</v>
      </c>
    </row>
    <row r="950" spans="1:9" ht="15" x14ac:dyDescent="0.25">
      <c r="A950" s="849"/>
      <c r="B950" s="842"/>
      <c r="C950" s="842"/>
      <c r="D950" s="842"/>
      <c r="E950" s="842"/>
      <c r="F950" s="842"/>
      <c r="G950" s="842"/>
      <c r="H950" s="850" t="s">
        <v>36</v>
      </c>
      <c r="I950" s="851">
        <f>I949</f>
        <v>16.700700000000001</v>
      </c>
    </row>
    <row r="951" spans="1:9" ht="15" x14ac:dyDescent="0.25">
      <c r="A951" s="845"/>
      <c r="B951" s="739"/>
      <c r="C951" s="739"/>
      <c r="D951" s="739"/>
      <c r="E951" s="739"/>
      <c r="F951" s="739"/>
      <c r="G951" s="739"/>
      <c r="H951" s="646" t="s">
        <v>37</v>
      </c>
      <c r="I951" s="846">
        <f>I950+I947</f>
        <v>2119.8820999999998</v>
      </c>
    </row>
    <row r="952" spans="1:9" ht="15" x14ac:dyDescent="0.25">
      <c r="A952" s="849"/>
      <c r="B952" s="842"/>
      <c r="C952" s="842"/>
      <c r="D952" s="842"/>
      <c r="E952" s="842"/>
      <c r="F952" s="842"/>
      <c r="G952" s="842"/>
      <c r="H952" s="850" t="s">
        <v>38</v>
      </c>
      <c r="I952" s="853">
        <f>ROUND(I951/H941,4)</f>
        <v>9.2093000000000007</v>
      </c>
    </row>
    <row r="953" spans="1:9" ht="15" x14ac:dyDescent="0.25">
      <c r="A953" s="849"/>
      <c r="B953" s="842"/>
      <c r="C953" s="842"/>
      <c r="D953" s="842"/>
      <c r="E953" s="842"/>
      <c r="F953" s="842"/>
      <c r="G953" s="842"/>
      <c r="H953" s="850" t="s">
        <v>39</v>
      </c>
      <c r="I953" s="852">
        <f>I952*G940</f>
        <v>0.32370689500000005</v>
      </c>
    </row>
    <row r="954" spans="1:9" ht="15" x14ac:dyDescent="0.25">
      <c r="A954" s="845"/>
      <c r="B954" s="739"/>
      <c r="C954" s="739"/>
      <c r="D954" s="739"/>
      <c r="E954" s="739"/>
      <c r="F954" s="739"/>
      <c r="G954" s="739"/>
      <c r="H954" s="646" t="s">
        <v>40</v>
      </c>
      <c r="I954" s="874">
        <v>0</v>
      </c>
    </row>
    <row r="955" spans="1:9" ht="15" x14ac:dyDescent="0.25">
      <c r="A955" s="847" t="s">
        <v>41</v>
      </c>
      <c r="B955" s="740"/>
      <c r="C955" s="735" t="s">
        <v>10</v>
      </c>
      <c r="D955" s="735" t="s">
        <v>28</v>
      </c>
      <c r="E955" s="740"/>
      <c r="F955" s="735" t="s">
        <v>42</v>
      </c>
      <c r="G955" s="740"/>
      <c r="H955" s="740"/>
      <c r="I955" s="848" t="s">
        <v>43</v>
      </c>
    </row>
    <row r="956" spans="1:9" ht="15" x14ac:dyDescent="0.25">
      <c r="A956" s="855"/>
      <c r="B956" s="740"/>
      <c r="C956" s="740"/>
      <c r="D956" s="740"/>
      <c r="E956" s="740"/>
      <c r="F956" s="740"/>
      <c r="G956" s="740"/>
      <c r="H956" s="647" t="s">
        <v>51</v>
      </c>
      <c r="I956" s="848">
        <v>0</v>
      </c>
    </row>
    <row r="957" spans="1:9" ht="15" x14ac:dyDescent="0.25">
      <c r="A957" s="847" t="s">
        <v>52</v>
      </c>
      <c r="B957" s="740"/>
      <c r="C957" s="735" t="s">
        <v>10</v>
      </c>
      <c r="D957" s="735" t="s">
        <v>28</v>
      </c>
      <c r="E957" s="740"/>
      <c r="F957" s="735" t="s">
        <v>43</v>
      </c>
      <c r="G957" s="740"/>
      <c r="H957" s="740"/>
      <c r="I957" s="856" t="s">
        <v>43</v>
      </c>
    </row>
    <row r="958" spans="1:9" ht="15.75" x14ac:dyDescent="0.25">
      <c r="A958" s="834"/>
      <c r="B958" s="828"/>
      <c r="C958" s="828"/>
      <c r="D958" s="828"/>
      <c r="E958" s="828"/>
      <c r="F958" s="828"/>
      <c r="G958" s="828"/>
      <c r="H958" s="830" t="s">
        <v>53</v>
      </c>
      <c r="I958" s="857">
        <v>0</v>
      </c>
    </row>
    <row r="959" spans="1:9" ht="15.75" x14ac:dyDescent="0.25">
      <c r="A959" s="858"/>
      <c r="B959" s="746"/>
      <c r="C959" s="746"/>
      <c r="D959" s="746"/>
      <c r="E959" s="746"/>
      <c r="F959" s="746"/>
      <c r="G959" s="746"/>
      <c r="H959" s="648" t="s">
        <v>54</v>
      </c>
      <c r="I959" s="859">
        <f>I958+I956+I954+I953+I952</f>
        <v>9.5330068950000015</v>
      </c>
    </row>
    <row r="960" spans="1:9" ht="15.75" x14ac:dyDescent="0.25">
      <c r="A960" s="860" t="s">
        <v>55</v>
      </c>
      <c r="B960" s="816"/>
      <c r="C960" s="815" t="s">
        <v>56</v>
      </c>
      <c r="D960" s="815" t="s">
        <v>10</v>
      </c>
      <c r="E960" s="815" t="s">
        <v>28</v>
      </c>
      <c r="F960" s="815" t="s">
        <v>43</v>
      </c>
      <c r="G960" s="816"/>
      <c r="H960" s="816"/>
      <c r="I960" s="861" t="s">
        <v>43</v>
      </c>
    </row>
    <row r="961" spans="1:9" ht="15" x14ac:dyDescent="0.25">
      <c r="A961" s="855"/>
      <c r="B961" s="740"/>
      <c r="C961" s="740"/>
      <c r="D961" s="740"/>
      <c r="E961" s="740"/>
      <c r="F961" s="740"/>
      <c r="G961" s="740"/>
      <c r="H961" s="647" t="s">
        <v>63</v>
      </c>
      <c r="I961" s="848">
        <v>0</v>
      </c>
    </row>
    <row r="962" spans="1:9" ht="15" x14ac:dyDescent="0.25">
      <c r="A962" s="862" t="s">
        <v>64</v>
      </c>
      <c r="B962" s="842"/>
      <c r="C962" s="863" t="s">
        <v>10</v>
      </c>
      <c r="D962" s="863" t="s">
        <v>28</v>
      </c>
      <c r="E962" s="740"/>
      <c r="F962" s="735" t="s">
        <v>65</v>
      </c>
      <c r="G962" s="740"/>
      <c r="H962" s="842"/>
      <c r="I962" s="853" t="s">
        <v>43</v>
      </c>
    </row>
    <row r="963" spans="1:9" ht="15" x14ac:dyDescent="0.25">
      <c r="A963" s="845"/>
      <c r="B963" s="739"/>
      <c r="C963" s="739"/>
      <c r="D963" s="739"/>
      <c r="E963" s="736" t="s">
        <v>66</v>
      </c>
      <c r="F963" s="736" t="s">
        <v>67</v>
      </c>
      <c r="G963" s="736" t="s">
        <v>68</v>
      </c>
      <c r="H963" s="739"/>
      <c r="I963" s="864"/>
    </row>
    <row r="964" spans="1:9" ht="15" x14ac:dyDescent="0.25">
      <c r="A964" s="849"/>
      <c r="B964" s="842"/>
      <c r="C964" s="842"/>
      <c r="D964" s="842"/>
      <c r="E964" s="842"/>
      <c r="F964" s="842"/>
      <c r="G964" s="842"/>
      <c r="H964" s="850" t="s">
        <v>70</v>
      </c>
      <c r="I964" s="853">
        <f>I963</f>
        <v>0</v>
      </c>
    </row>
    <row r="965" spans="1:9" ht="15.75" thickBot="1" x14ac:dyDescent="0.3">
      <c r="A965" s="865"/>
      <c r="B965" s="747"/>
      <c r="C965" s="747"/>
      <c r="D965" s="747"/>
      <c r="E965" s="747"/>
      <c r="F965" s="747"/>
      <c r="G965" s="747"/>
      <c r="H965" s="649" t="s">
        <v>71</v>
      </c>
      <c r="I965" s="905">
        <f>ROUND(I964+I961+I959,2)</f>
        <v>9.5299999999999994</v>
      </c>
    </row>
    <row r="966" spans="1:9" x14ac:dyDescent="0.25">
      <c r="A966" s="849"/>
      <c r="B966" s="839" t="s">
        <v>72</v>
      </c>
      <c r="C966" s="842"/>
      <c r="D966" s="842"/>
      <c r="E966" s="842"/>
      <c r="F966" s="842"/>
      <c r="G966" s="842"/>
      <c r="H966" s="842"/>
      <c r="I966" s="867"/>
    </row>
    <row r="967" spans="1:9" x14ac:dyDescent="0.25">
      <c r="A967" s="868"/>
      <c r="B967" s="870"/>
      <c r="C967" s="870"/>
      <c r="D967" s="870"/>
      <c r="E967" s="870"/>
      <c r="F967" s="870"/>
      <c r="G967" s="870"/>
      <c r="H967" s="870"/>
      <c r="I967" s="871"/>
    </row>
    <row r="968" spans="1:9" ht="18" x14ac:dyDescent="0.25">
      <c r="A968" s="822" t="s">
        <v>223</v>
      </c>
      <c r="B968" s="823"/>
      <c r="C968" s="823"/>
      <c r="D968" s="824"/>
      <c r="E968" s="823"/>
      <c r="F968" s="825" t="s">
        <v>255</v>
      </c>
      <c r="G968" s="824">
        <v>3.5150000000000001E-2</v>
      </c>
      <c r="H968" s="823"/>
      <c r="I968" s="826"/>
    </row>
    <row r="969" spans="1:9" ht="15.75" x14ac:dyDescent="0.25">
      <c r="A969" s="827" t="s">
        <v>0</v>
      </c>
      <c r="B969" s="828"/>
      <c r="C969" s="828"/>
      <c r="D969" s="829" t="str">
        <f>$D$3</f>
        <v>Julho/2022</v>
      </c>
      <c r="E969" s="828"/>
      <c r="F969" s="828"/>
      <c r="G969" s="830" t="s">
        <v>1</v>
      </c>
      <c r="H969" s="830" t="s">
        <v>973</v>
      </c>
      <c r="I969" s="831" t="s">
        <v>2</v>
      </c>
    </row>
    <row r="970" spans="1:9" ht="15.75" x14ac:dyDescent="0.25">
      <c r="A970" s="880" t="s">
        <v>191</v>
      </c>
      <c r="B970" s="817" t="s">
        <v>192</v>
      </c>
      <c r="C970" s="745" t="str">
        <f>I969</f>
        <v>m³</v>
      </c>
      <c r="D970" s="748">
        <f>I996</f>
        <v>4.79</v>
      </c>
      <c r="E970" s="746"/>
      <c r="F970" s="746"/>
      <c r="G970" s="746"/>
      <c r="H970" s="733"/>
      <c r="I970" s="833" t="s">
        <v>5</v>
      </c>
    </row>
    <row r="971" spans="1:9" ht="15.75" x14ac:dyDescent="0.25">
      <c r="A971" s="834"/>
      <c r="B971" s="828"/>
      <c r="C971" s="828"/>
      <c r="D971" s="1100" t="s">
        <v>6</v>
      </c>
      <c r="E971" s="1101"/>
      <c r="F971" s="1100" t="s">
        <v>7</v>
      </c>
      <c r="G971" s="1101"/>
      <c r="H971" s="828"/>
      <c r="I971" s="835" t="s">
        <v>8</v>
      </c>
    </row>
    <row r="972" spans="1:9" ht="15.75" x14ac:dyDescent="0.25">
      <c r="A972" s="836" t="s">
        <v>9</v>
      </c>
      <c r="B972" s="746"/>
      <c r="C972" s="734" t="s">
        <v>10</v>
      </c>
      <c r="D972" s="734" t="s">
        <v>11</v>
      </c>
      <c r="E972" s="734" t="s">
        <v>12</v>
      </c>
      <c r="F972" s="734" t="s">
        <v>13</v>
      </c>
      <c r="G972" s="734" t="s">
        <v>14</v>
      </c>
      <c r="H972" s="746"/>
      <c r="I972" s="837" t="s">
        <v>15</v>
      </c>
    </row>
    <row r="973" spans="1:9" x14ac:dyDescent="0.25">
      <c r="A973" s="838" t="s">
        <v>193</v>
      </c>
      <c r="B973" s="839" t="s">
        <v>194</v>
      </c>
      <c r="C973" s="840" t="s">
        <v>18</v>
      </c>
      <c r="D973" s="840">
        <v>0.9</v>
      </c>
      <c r="E973" s="840">
        <v>0.1</v>
      </c>
      <c r="F973" s="841">
        <f>VLOOKUP(A973,Equipamento!$A$8:$E$91,4,0)</f>
        <v>370.01780000000002</v>
      </c>
      <c r="G973" s="841">
        <f>VLOOKUP(A973,Equipamento!$A$8:$E$91,5,0)</f>
        <v>74.020200000000003</v>
      </c>
      <c r="H973" s="842"/>
      <c r="I973" s="843">
        <f t="shared" ref="I973:I977" si="104">ROUND(C973*D973*F973+C973*E973*G973,4)</f>
        <v>340.41800000000001</v>
      </c>
    </row>
    <row r="974" spans="1:9" x14ac:dyDescent="0.25">
      <c r="A974" s="838" t="s">
        <v>195</v>
      </c>
      <c r="B974" s="839" t="s">
        <v>196</v>
      </c>
      <c r="C974" s="840" t="s">
        <v>18</v>
      </c>
      <c r="D974" s="840" t="s">
        <v>974</v>
      </c>
      <c r="E974" s="840" t="s">
        <v>975</v>
      </c>
      <c r="F974" s="841">
        <f>VLOOKUP(A974,Equipamento!$A$8:$E$91,4,0)</f>
        <v>4.7868000000000004</v>
      </c>
      <c r="G974" s="841">
        <f>VLOOKUP(A974,Equipamento!$A$8:$E$91,5,0)</f>
        <v>3.3334000000000001</v>
      </c>
      <c r="H974" s="842"/>
      <c r="I974" s="843">
        <f t="shared" si="104"/>
        <v>4.0891999999999999</v>
      </c>
    </row>
    <row r="975" spans="1:9" x14ac:dyDescent="0.25">
      <c r="A975" s="838" t="s">
        <v>197</v>
      </c>
      <c r="B975" s="839" t="s">
        <v>198</v>
      </c>
      <c r="C975" s="840" t="s">
        <v>18</v>
      </c>
      <c r="D975" s="840" t="s">
        <v>976</v>
      </c>
      <c r="E975" s="840" t="s">
        <v>977</v>
      </c>
      <c r="F975" s="841">
        <f>VLOOKUP(A975,Equipamento!$A$8:$E$91,4,0)</f>
        <v>249.71969999999999</v>
      </c>
      <c r="G975" s="841">
        <f>VLOOKUP(A975,Equipamento!$A$8:$E$91,5,0)</f>
        <v>90.954700000000003</v>
      </c>
      <c r="H975" s="842"/>
      <c r="I975" s="843">
        <f t="shared" si="104"/>
        <v>136.9966</v>
      </c>
    </row>
    <row r="976" spans="1:9" ht="28.5" x14ac:dyDescent="0.25">
      <c r="A976" s="838" t="s">
        <v>199</v>
      </c>
      <c r="B976" s="839" t="s">
        <v>200</v>
      </c>
      <c r="C976" s="840" t="s">
        <v>18</v>
      </c>
      <c r="D976" s="840" t="s">
        <v>19</v>
      </c>
      <c r="E976" s="840" t="s">
        <v>20</v>
      </c>
      <c r="F976" s="841">
        <f>VLOOKUP(A976,Equipamento!$A$8:$E$91,4,0)</f>
        <v>192.62309999999999</v>
      </c>
      <c r="G976" s="841">
        <f>VLOOKUP(A976,Equipamento!$A$8:$E$91,5,0)</f>
        <v>68.183400000000006</v>
      </c>
      <c r="H976" s="842"/>
      <c r="I976" s="843">
        <f t="shared" si="104"/>
        <v>192.62309999999999</v>
      </c>
    </row>
    <row r="977" spans="1:9" x14ac:dyDescent="0.25">
      <c r="A977" s="838" t="s">
        <v>201</v>
      </c>
      <c r="B977" s="839" t="s">
        <v>202</v>
      </c>
      <c r="C977" s="840" t="s">
        <v>18</v>
      </c>
      <c r="D977" s="840" t="s">
        <v>974</v>
      </c>
      <c r="E977" s="840" t="s">
        <v>975</v>
      </c>
      <c r="F977" s="841">
        <f>VLOOKUP(A977,Equipamento!$A$8:$E$91,4,0)</f>
        <v>137.35069999999999</v>
      </c>
      <c r="G977" s="841">
        <f>VLOOKUP(A977,Equipamento!$A$8:$E$91,5,0)</f>
        <v>32.051900000000003</v>
      </c>
      <c r="H977" s="842"/>
      <c r="I977" s="843">
        <f t="shared" si="104"/>
        <v>86.807299999999998</v>
      </c>
    </row>
    <row r="978" spans="1:9" ht="15" x14ac:dyDescent="0.25">
      <c r="A978" s="845"/>
      <c r="B978" s="739"/>
      <c r="C978" s="739"/>
      <c r="D978" s="739"/>
      <c r="E978" s="739"/>
      <c r="F978" s="739"/>
      <c r="G978" s="739"/>
      <c r="H978" s="646" t="s">
        <v>26</v>
      </c>
      <c r="I978" s="846">
        <f>SUM(I973:I977)</f>
        <v>760.93419999999992</v>
      </c>
    </row>
    <row r="979" spans="1:9" ht="15" x14ac:dyDescent="0.25">
      <c r="A979" s="847" t="s">
        <v>27</v>
      </c>
      <c r="B979" s="740"/>
      <c r="C979" s="735" t="s">
        <v>10</v>
      </c>
      <c r="D979" s="735" t="s">
        <v>28</v>
      </c>
      <c r="E979" s="740"/>
      <c r="F979" s="735" t="s">
        <v>29</v>
      </c>
      <c r="G979" s="740"/>
      <c r="H979" s="740"/>
      <c r="I979" s="848" t="s">
        <v>30</v>
      </c>
    </row>
    <row r="980" spans="1:9" x14ac:dyDescent="0.25">
      <c r="A980" s="838" t="s">
        <v>34</v>
      </c>
      <c r="B980" s="839" t="s">
        <v>35</v>
      </c>
      <c r="C980" s="840" t="s">
        <v>18</v>
      </c>
      <c r="D980" s="840" t="s">
        <v>33</v>
      </c>
      <c r="E980" s="842"/>
      <c r="F980" s="841">
        <f>VLOOKUP(A980,'Mão de obra'!$A$3:$E$34,5,0)</f>
        <v>16.700700000000001</v>
      </c>
      <c r="G980" s="842"/>
      <c r="H980" s="842"/>
      <c r="I980" s="843">
        <f>ROUND(C980*F980,4)</f>
        <v>16.700700000000001</v>
      </c>
    </row>
    <row r="981" spans="1:9" ht="15" x14ac:dyDescent="0.25">
      <c r="A981" s="849"/>
      <c r="B981" s="842"/>
      <c r="C981" s="842"/>
      <c r="D981" s="842"/>
      <c r="E981" s="842"/>
      <c r="F981" s="842"/>
      <c r="G981" s="842"/>
      <c r="H981" s="850" t="s">
        <v>36</v>
      </c>
      <c r="I981" s="851">
        <f>I980</f>
        <v>16.700700000000001</v>
      </c>
    </row>
    <row r="982" spans="1:9" ht="15" x14ac:dyDescent="0.25">
      <c r="A982" s="845"/>
      <c r="B982" s="739"/>
      <c r="C982" s="739"/>
      <c r="D982" s="739"/>
      <c r="E982" s="739"/>
      <c r="F982" s="739"/>
      <c r="G982" s="739"/>
      <c r="H982" s="646" t="s">
        <v>37</v>
      </c>
      <c r="I982" s="846">
        <f>I981+I978</f>
        <v>777.6348999999999</v>
      </c>
    </row>
    <row r="983" spans="1:9" ht="15" x14ac:dyDescent="0.25">
      <c r="A983" s="849"/>
      <c r="B983" s="842"/>
      <c r="C983" s="842"/>
      <c r="D983" s="842"/>
      <c r="E983" s="842"/>
      <c r="F983" s="842"/>
      <c r="G983" s="842"/>
      <c r="H983" s="850" t="s">
        <v>38</v>
      </c>
      <c r="I983" s="853">
        <f>ROUND(I982/H969,4)</f>
        <v>4.6233000000000004</v>
      </c>
    </row>
    <row r="984" spans="1:9" ht="15" x14ac:dyDescent="0.25">
      <c r="A984" s="849"/>
      <c r="B984" s="842"/>
      <c r="C984" s="842"/>
      <c r="D984" s="842"/>
      <c r="E984" s="842"/>
      <c r="F984" s="842"/>
      <c r="G984" s="842"/>
      <c r="H984" s="850" t="s">
        <v>39</v>
      </c>
      <c r="I984" s="852">
        <f>I983*G968</f>
        <v>0.16250899500000002</v>
      </c>
    </row>
    <row r="985" spans="1:9" ht="15" x14ac:dyDescent="0.25">
      <c r="A985" s="845"/>
      <c r="B985" s="739"/>
      <c r="C985" s="739"/>
      <c r="D985" s="739"/>
      <c r="E985" s="739"/>
      <c r="F985" s="739"/>
      <c r="G985" s="739"/>
      <c r="H985" s="646" t="s">
        <v>40</v>
      </c>
      <c r="I985" s="874">
        <v>0</v>
      </c>
    </row>
    <row r="986" spans="1:9" ht="15" x14ac:dyDescent="0.25">
      <c r="A986" s="847" t="s">
        <v>41</v>
      </c>
      <c r="B986" s="740"/>
      <c r="C986" s="735" t="s">
        <v>10</v>
      </c>
      <c r="D986" s="735" t="s">
        <v>28</v>
      </c>
      <c r="E986" s="740"/>
      <c r="F986" s="735" t="s">
        <v>42</v>
      </c>
      <c r="G986" s="740"/>
      <c r="H986" s="740"/>
      <c r="I986" s="848" t="s">
        <v>43</v>
      </c>
    </row>
    <row r="987" spans="1:9" ht="15" x14ac:dyDescent="0.25">
      <c r="A987" s="855"/>
      <c r="B987" s="740"/>
      <c r="C987" s="740"/>
      <c r="D987" s="740"/>
      <c r="E987" s="740"/>
      <c r="F987" s="740"/>
      <c r="G987" s="740"/>
      <c r="H987" s="647" t="s">
        <v>51</v>
      </c>
      <c r="I987" s="848">
        <v>0</v>
      </c>
    </row>
    <row r="988" spans="1:9" ht="15" x14ac:dyDescent="0.25">
      <c r="A988" s="847" t="s">
        <v>52</v>
      </c>
      <c r="B988" s="740"/>
      <c r="C988" s="735" t="s">
        <v>10</v>
      </c>
      <c r="D988" s="735" t="s">
        <v>28</v>
      </c>
      <c r="E988" s="740"/>
      <c r="F988" s="735" t="s">
        <v>43</v>
      </c>
      <c r="G988" s="740"/>
      <c r="H988" s="740"/>
      <c r="I988" s="856" t="s">
        <v>43</v>
      </c>
    </row>
    <row r="989" spans="1:9" ht="15.75" x14ac:dyDescent="0.25">
      <c r="A989" s="834"/>
      <c r="B989" s="828"/>
      <c r="C989" s="828"/>
      <c r="D989" s="828"/>
      <c r="E989" s="828"/>
      <c r="F989" s="828"/>
      <c r="G989" s="828"/>
      <c r="H989" s="830" t="s">
        <v>53</v>
      </c>
      <c r="I989" s="857">
        <v>0</v>
      </c>
    </row>
    <row r="990" spans="1:9" ht="15.75" x14ac:dyDescent="0.25">
      <c r="A990" s="858"/>
      <c r="B990" s="746"/>
      <c r="C990" s="746"/>
      <c r="D990" s="746"/>
      <c r="E990" s="746"/>
      <c r="F990" s="746"/>
      <c r="G990" s="746"/>
      <c r="H990" s="648" t="s">
        <v>54</v>
      </c>
      <c r="I990" s="906">
        <f>I989+I987+I985+I984+I983</f>
        <v>4.785808995</v>
      </c>
    </row>
    <row r="991" spans="1:9" ht="15.75" x14ac:dyDescent="0.25">
      <c r="A991" s="860" t="s">
        <v>55</v>
      </c>
      <c r="B991" s="816"/>
      <c r="C991" s="815" t="s">
        <v>56</v>
      </c>
      <c r="D991" s="815" t="s">
        <v>10</v>
      </c>
      <c r="E991" s="815" t="s">
        <v>28</v>
      </c>
      <c r="F991" s="815" t="s">
        <v>43</v>
      </c>
      <c r="G991" s="816"/>
      <c r="H991" s="816"/>
      <c r="I991" s="861" t="s">
        <v>43</v>
      </c>
    </row>
    <row r="992" spans="1:9" ht="15" x14ac:dyDescent="0.25">
      <c r="A992" s="855"/>
      <c r="B992" s="740"/>
      <c r="C992" s="740"/>
      <c r="D992" s="740"/>
      <c r="E992" s="740"/>
      <c r="F992" s="740"/>
      <c r="G992" s="740"/>
      <c r="H992" s="647" t="s">
        <v>63</v>
      </c>
      <c r="I992" s="848"/>
    </row>
    <row r="993" spans="1:9" ht="15" x14ac:dyDescent="0.25">
      <c r="A993" s="862" t="s">
        <v>64</v>
      </c>
      <c r="B993" s="842"/>
      <c r="C993" s="863" t="s">
        <v>10</v>
      </c>
      <c r="D993" s="863" t="s">
        <v>28</v>
      </c>
      <c r="E993" s="740"/>
      <c r="F993" s="735" t="s">
        <v>65</v>
      </c>
      <c r="G993" s="740"/>
      <c r="H993" s="842"/>
      <c r="I993" s="853" t="s">
        <v>43</v>
      </c>
    </row>
    <row r="994" spans="1:9" ht="15" x14ac:dyDescent="0.25">
      <c r="A994" s="845"/>
      <c r="B994" s="739"/>
      <c r="C994" s="739"/>
      <c r="D994" s="739"/>
      <c r="E994" s="736" t="s">
        <v>66</v>
      </c>
      <c r="F994" s="736" t="s">
        <v>67</v>
      </c>
      <c r="G994" s="736" t="s">
        <v>68</v>
      </c>
      <c r="H994" s="739"/>
      <c r="I994" s="864"/>
    </row>
    <row r="995" spans="1:9" ht="15" x14ac:dyDescent="0.25">
      <c r="A995" s="849"/>
      <c r="B995" s="842"/>
      <c r="C995" s="842"/>
      <c r="D995" s="842"/>
      <c r="E995" s="842"/>
      <c r="F995" s="842"/>
      <c r="G995" s="842"/>
      <c r="H995" s="850" t="s">
        <v>70</v>
      </c>
      <c r="I995" s="853">
        <f>I994</f>
        <v>0</v>
      </c>
    </row>
    <row r="996" spans="1:9" ht="15.75" thickBot="1" x14ac:dyDescent="0.3">
      <c r="A996" s="865"/>
      <c r="B996" s="747"/>
      <c r="C996" s="747"/>
      <c r="D996" s="747"/>
      <c r="E996" s="747"/>
      <c r="F996" s="747"/>
      <c r="G996" s="747"/>
      <c r="H996" s="649" t="s">
        <v>71</v>
      </c>
      <c r="I996" s="905">
        <f>ROUND(I995+I990,2)</f>
        <v>4.79</v>
      </c>
    </row>
    <row r="997" spans="1:9" x14ac:dyDescent="0.25">
      <c r="A997" s="849"/>
      <c r="B997" s="839" t="s">
        <v>72</v>
      </c>
      <c r="C997" s="842"/>
      <c r="D997" s="842"/>
      <c r="E997" s="842"/>
      <c r="F997" s="842"/>
      <c r="G997" s="842"/>
      <c r="H997" s="842"/>
      <c r="I997" s="867"/>
    </row>
    <row r="998" spans="1:9" x14ac:dyDescent="0.25">
      <c r="A998" s="868"/>
      <c r="B998" s="870"/>
      <c r="C998" s="870"/>
      <c r="D998" s="870"/>
      <c r="E998" s="870"/>
      <c r="F998" s="870"/>
      <c r="G998" s="870"/>
      <c r="H998" s="870"/>
      <c r="I998" s="871"/>
    </row>
    <row r="999" spans="1:9" ht="18" x14ac:dyDescent="0.25">
      <c r="A999" s="822" t="s">
        <v>223</v>
      </c>
      <c r="B999" s="823"/>
      <c r="C999" s="823"/>
      <c r="D999" s="824"/>
      <c r="E999" s="823"/>
      <c r="F999" s="825"/>
      <c r="G999" s="824"/>
      <c r="H999" s="823"/>
      <c r="I999" s="826"/>
    </row>
    <row r="1000" spans="1:9" ht="15.75" x14ac:dyDescent="0.25">
      <c r="A1000" s="827" t="s">
        <v>0</v>
      </c>
      <c r="B1000" s="828"/>
      <c r="C1000" s="828"/>
      <c r="D1000" s="829" t="str">
        <f>$D$3</f>
        <v>Julho/2022</v>
      </c>
      <c r="E1000" s="828"/>
      <c r="F1000" s="828"/>
      <c r="G1000" s="830" t="s">
        <v>1</v>
      </c>
      <c r="H1000" s="830">
        <v>50.11</v>
      </c>
      <c r="I1000" s="831" t="s">
        <v>2</v>
      </c>
    </row>
    <row r="1001" spans="1:9" ht="15.75" x14ac:dyDescent="0.25">
      <c r="A1001" s="880">
        <v>1505877</v>
      </c>
      <c r="B1001" s="1099" t="s">
        <v>978</v>
      </c>
      <c r="C1001" s="1099"/>
      <c r="D1001" s="1099"/>
      <c r="E1001" s="1099"/>
      <c r="F1001" s="1099"/>
      <c r="G1001" s="746"/>
      <c r="H1001" s="733"/>
      <c r="I1001" s="833" t="s">
        <v>5</v>
      </c>
    </row>
    <row r="1002" spans="1:9" ht="15.75" x14ac:dyDescent="0.25">
      <c r="A1002" s="834"/>
      <c r="B1002" s="828"/>
      <c r="C1002" s="828"/>
      <c r="D1002" s="1100" t="s">
        <v>6</v>
      </c>
      <c r="E1002" s="1101"/>
      <c r="F1002" s="1100" t="s">
        <v>7</v>
      </c>
      <c r="G1002" s="1101"/>
      <c r="H1002" s="828"/>
      <c r="I1002" s="835" t="s">
        <v>8</v>
      </c>
    </row>
    <row r="1003" spans="1:9" ht="15.75" x14ac:dyDescent="0.25">
      <c r="A1003" s="836" t="s">
        <v>9</v>
      </c>
      <c r="B1003" s="746"/>
      <c r="C1003" s="734" t="s">
        <v>10</v>
      </c>
      <c r="D1003" s="734" t="s">
        <v>11</v>
      </c>
      <c r="E1003" s="734" t="s">
        <v>12</v>
      </c>
      <c r="F1003" s="734" t="s">
        <v>13</v>
      </c>
      <c r="G1003" s="734" t="s">
        <v>14</v>
      </c>
      <c r="H1003" s="746"/>
      <c r="I1003" s="837" t="s">
        <v>15</v>
      </c>
    </row>
    <row r="1004" spans="1:9" ht="28.5" x14ac:dyDescent="0.25">
      <c r="A1004" s="838" t="s">
        <v>979</v>
      </c>
      <c r="B1004" s="839" t="s">
        <v>980</v>
      </c>
      <c r="C1004" s="840">
        <v>1</v>
      </c>
      <c r="D1004" s="840">
        <v>0.35</v>
      </c>
      <c r="E1004" s="840">
        <v>0.65</v>
      </c>
      <c r="F1004" s="841">
        <f>VLOOKUP(A1004,Equipamento!$A$8:$E$91,4,0)</f>
        <v>207.697</v>
      </c>
      <c r="G1004" s="841">
        <f>VLOOKUP(A1004,Equipamento!$A$8:$E$91,5,0)</f>
        <v>67.300299999999993</v>
      </c>
      <c r="H1004" s="842"/>
      <c r="I1004" s="892">
        <f>ROUND(C1004*(D1004*F1004+E1004*G1004),4)</f>
        <v>116.4391</v>
      </c>
    </row>
    <row r="1005" spans="1:9" x14ac:dyDescent="0.25">
      <c r="A1005" s="838" t="s">
        <v>140</v>
      </c>
      <c r="B1005" s="839" t="s">
        <v>981</v>
      </c>
      <c r="C1005" s="840">
        <v>1</v>
      </c>
      <c r="D1005" s="840" t="s">
        <v>19</v>
      </c>
      <c r="E1005" s="840" t="s">
        <v>20</v>
      </c>
      <c r="F1005" s="841">
        <f>VLOOKUP(A1005,Equipamento!$A$8:$E$91,4,0)</f>
        <v>814.50530000000003</v>
      </c>
      <c r="G1005" s="841">
        <f>VLOOKUP(A1005,Equipamento!$A$8:$E$91,5,0)</f>
        <v>295.47379999999998</v>
      </c>
      <c r="H1005" s="842"/>
      <c r="I1005" s="892">
        <f>ROUND(C1005*(D1005*F1005+E1005*G1005),4)</f>
        <v>814.50530000000003</v>
      </c>
    </row>
    <row r="1006" spans="1:9" ht="15" x14ac:dyDescent="0.25">
      <c r="A1006" s="845"/>
      <c r="B1006" s="739"/>
      <c r="C1006" s="739"/>
      <c r="D1006" s="739"/>
      <c r="E1006" s="739"/>
      <c r="F1006" s="739"/>
      <c r="G1006" s="739"/>
      <c r="H1006" s="646" t="s">
        <v>26</v>
      </c>
      <c r="I1006" s="874">
        <f>SUM(I1004:I1005)</f>
        <v>930.94440000000009</v>
      </c>
    </row>
    <row r="1007" spans="1:9" ht="15" x14ac:dyDescent="0.25">
      <c r="A1007" s="847" t="s">
        <v>27</v>
      </c>
      <c r="B1007" s="740"/>
      <c r="C1007" s="735" t="s">
        <v>10</v>
      </c>
      <c r="D1007" s="735" t="s">
        <v>28</v>
      </c>
      <c r="E1007" s="740"/>
      <c r="F1007" s="735" t="s">
        <v>29</v>
      </c>
      <c r="G1007" s="740"/>
      <c r="H1007" s="740"/>
      <c r="I1007" s="848" t="s">
        <v>30</v>
      </c>
    </row>
    <row r="1008" spans="1:9" x14ac:dyDescent="0.25">
      <c r="A1008" s="838" t="s">
        <v>34</v>
      </c>
      <c r="B1008" s="839" t="s">
        <v>35</v>
      </c>
      <c r="C1008" s="881">
        <v>1</v>
      </c>
      <c r="D1008" s="840" t="s">
        <v>33</v>
      </c>
      <c r="E1008" s="842"/>
      <c r="F1008" s="841">
        <f>VLOOKUP(A1008,'Mão de obra'!$A$3:$E$34,5,0)</f>
        <v>16.700700000000001</v>
      </c>
      <c r="G1008" s="842"/>
      <c r="H1008" s="842"/>
      <c r="I1008" s="892">
        <f>ROUND(F1008*C1008,4)</f>
        <v>16.700700000000001</v>
      </c>
    </row>
    <row r="1009" spans="1:9" ht="15" x14ac:dyDescent="0.25">
      <c r="A1009" s="849"/>
      <c r="B1009" s="842"/>
      <c r="C1009" s="842"/>
      <c r="D1009" s="842"/>
      <c r="E1009" s="842"/>
      <c r="F1009" s="842"/>
      <c r="G1009" s="842"/>
      <c r="H1009" s="850" t="s">
        <v>36</v>
      </c>
      <c r="I1009" s="853">
        <f>SUM(I1008:I1008)</f>
        <v>16.700700000000001</v>
      </c>
    </row>
    <row r="1010" spans="1:9" ht="15" x14ac:dyDescent="0.25">
      <c r="A1010" s="845"/>
      <c r="B1010" s="739"/>
      <c r="C1010" s="739"/>
      <c r="D1010" s="739"/>
      <c r="E1010" s="739"/>
      <c r="F1010" s="739"/>
      <c r="G1010" s="739"/>
      <c r="H1010" s="646" t="s">
        <v>37</v>
      </c>
      <c r="I1010" s="874">
        <f>I1009+I1006</f>
        <v>947.64510000000007</v>
      </c>
    </row>
    <row r="1011" spans="1:9" ht="15" x14ac:dyDescent="0.25">
      <c r="A1011" s="849"/>
      <c r="B1011" s="842"/>
      <c r="C1011" s="842"/>
      <c r="D1011" s="842"/>
      <c r="E1011" s="842"/>
      <c r="F1011" s="842"/>
      <c r="G1011" s="842"/>
      <c r="H1011" s="850" t="s">
        <v>38</v>
      </c>
      <c r="I1011" s="853">
        <f>ROUND(I1010/H1000,4)</f>
        <v>18.911300000000001</v>
      </c>
    </row>
    <row r="1012" spans="1:9" ht="15" x14ac:dyDescent="0.25">
      <c r="A1012" s="849"/>
      <c r="B1012" s="842"/>
      <c r="C1012" s="842"/>
      <c r="D1012" s="842"/>
      <c r="E1012" s="842"/>
      <c r="F1012" s="842"/>
      <c r="G1012" s="842"/>
      <c r="H1012" s="850" t="s">
        <v>39</v>
      </c>
      <c r="I1012" s="853">
        <v>0</v>
      </c>
    </row>
    <row r="1013" spans="1:9" ht="15" x14ac:dyDescent="0.25">
      <c r="A1013" s="845"/>
      <c r="B1013" s="739"/>
      <c r="C1013" s="739"/>
      <c r="D1013" s="739"/>
      <c r="E1013" s="739"/>
      <c r="F1013" s="739"/>
      <c r="G1013" s="739"/>
      <c r="H1013" s="646" t="s">
        <v>40</v>
      </c>
      <c r="I1013" s="874">
        <v>0</v>
      </c>
    </row>
    <row r="1014" spans="1:9" ht="15" x14ac:dyDescent="0.25">
      <c r="A1014" s="847" t="s">
        <v>41</v>
      </c>
      <c r="B1014" s="740"/>
      <c r="C1014" s="735" t="s">
        <v>10</v>
      </c>
      <c r="D1014" s="735" t="s">
        <v>28</v>
      </c>
      <c r="E1014" s="740"/>
      <c r="F1014" s="735" t="s">
        <v>42</v>
      </c>
      <c r="G1014" s="740"/>
      <c r="H1014" s="740"/>
      <c r="I1014" s="848" t="s">
        <v>43</v>
      </c>
    </row>
    <row r="1015" spans="1:9" x14ac:dyDescent="0.25">
      <c r="A1015" s="838" t="s">
        <v>982</v>
      </c>
      <c r="B1015" s="839" t="s">
        <v>983</v>
      </c>
      <c r="C1015" s="873">
        <v>1.2</v>
      </c>
      <c r="D1015" s="840" t="s">
        <v>2</v>
      </c>
      <c r="E1015" s="842"/>
      <c r="F1015" s="841">
        <f>VLOOKUP(A1015,Material!$A$8:$D$108,4,0)</f>
        <v>136.02340000000001</v>
      </c>
      <c r="G1015" s="842"/>
      <c r="H1015" s="842"/>
      <c r="I1015" s="892">
        <f>ROUND(F1015*C1015,4)</f>
        <v>163.22810000000001</v>
      </c>
    </row>
    <row r="1016" spans="1:9" ht="15" x14ac:dyDescent="0.25">
      <c r="A1016" s="845"/>
      <c r="B1016" s="739"/>
      <c r="C1016" s="739"/>
      <c r="D1016" s="739"/>
      <c r="E1016" s="739"/>
      <c r="F1016" s="739"/>
      <c r="G1016" s="739"/>
      <c r="H1016" s="646" t="s">
        <v>51</v>
      </c>
      <c r="I1016" s="874">
        <f>SUM(I1015:I1015)</f>
        <v>163.22810000000001</v>
      </c>
    </row>
    <row r="1017" spans="1:9" ht="15" x14ac:dyDescent="0.25">
      <c r="A1017" s="847" t="s">
        <v>52</v>
      </c>
      <c r="B1017" s="740"/>
      <c r="C1017" s="735" t="s">
        <v>10</v>
      </c>
      <c r="D1017" s="735" t="s">
        <v>28</v>
      </c>
      <c r="E1017" s="740"/>
      <c r="F1017" s="735" t="s">
        <v>43</v>
      </c>
      <c r="G1017" s="740"/>
      <c r="H1017" s="740"/>
      <c r="I1017" s="856" t="s">
        <v>43</v>
      </c>
    </row>
    <row r="1018" spans="1:9" ht="15.75" x14ac:dyDescent="0.25">
      <c r="A1018" s="834"/>
      <c r="B1018" s="828"/>
      <c r="C1018" s="828"/>
      <c r="D1018" s="828"/>
      <c r="E1018" s="828"/>
      <c r="F1018" s="828"/>
      <c r="G1018" s="828"/>
      <c r="H1018" s="830" t="s">
        <v>53</v>
      </c>
      <c r="I1018" s="857"/>
    </row>
    <row r="1019" spans="1:9" ht="15.75" x14ac:dyDescent="0.25">
      <c r="A1019" s="858"/>
      <c r="B1019" s="746"/>
      <c r="C1019" s="746"/>
      <c r="D1019" s="746"/>
      <c r="E1019" s="746"/>
      <c r="F1019" s="746"/>
      <c r="G1019" s="746"/>
      <c r="H1019" s="648" t="s">
        <v>54</v>
      </c>
      <c r="I1019" s="893">
        <f>I1018+I1016+SUM(I1011:I1013)</f>
        <v>182.13940000000002</v>
      </c>
    </row>
    <row r="1020" spans="1:9" ht="15.75" x14ac:dyDescent="0.25">
      <c r="A1020" s="860" t="s">
        <v>55</v>
      </c>
      <c r="B1020" s="816"/>
      <c r="C1020" s="815" t="s">
        <v>56</v>
      </c>
      <c r="D1020" s="815" t="s">
        <v>10</v>
      </c>
      <c r="E1020" s="815" t="s">
        <v>28</v>
      </c>
      <c r="F1020" s="815" t="s">
        <v>43</v>
      </c>
      <c r="G1020" s="816"/>
      <c r="H1020" s="816"/>
      <c r="I1020" s="861" t="s">
        <v>43</v>
      </c>
    </row>
    <row r="1021" spans="1:9" x14ac:dyDescent="0.25">
      <c r="A1021" s="838" t="s">
        <v>982</v>
      </c>
      <c r="B1021" s="839" t="s">
        <v>984</v>
      </c>
      <c r="C1021" s="840">
        <v>5914647</v>
      </c>
      <c r="D1021" s="840">
        <v>1.8</v>
      </c>
      <c r="E1021" s="840" t="s">
        <v>59</v>
      </c>
      <c r="F1021" s="841">
        <f>I1582</f>
        <v>1.82</v>
      </c>
      <c r="G1021" s="842"/>
      <c r="H1021" s="842"/>
      <c r="I1021" s="892">
        <f>ROUND(F1021*D1021,4)</f>
        <v>3.2759999999999998</v>
      </c>
    </row>
    <row r="1022" spans="1:9" ht="15" x14ac:dyDescent="0.25">
      <c r="A1022" s="845"/>
      <c r="B1022" s="739"/>
      <c r="C1022" s="739"/>
      <c r="D1022" s="739"/>
      <c r="E1022" s="739"/>
      <c r="F1022" s="739"/>
      <c r="G1022" s="739"/>
      <c r="H1022" s="646" t="s">
        <v>63</v>
      </c>
      <c r="I1022" s="874">
        <f>SUM(I1021:I1021)</f>
        <v>3.2759999999999998</v>
      </c>
    </row>
    <row r="1023" spans="1:9" ht="15" x14ac:dyDescent="0.25">
      <c r="A1023" s="862" t="s">
        <v>64</v>
      </c>
      <c r="B1023" s="842"/>
      <c r="C1023" s="863" t="s">
        <v>10</v>
      </c>
      <c r="D1023" s="863" t="s">
        <v>28</v>
      </c>
      <c r="E1023" s="740"/>
      <c r="F1023" s="735" t="s">
        <v>65</v>
      </c>
      <c r="G1023" s="740"/>
      <c r="H1023" s="842"/>
      <c r="I1023" s="853" t="s">
        <v>43</v>
      </c>
    </row>
    <row r="1024" spans="1:9" ht="15" x14ac:dyDescent="0.25">
      <c r="A1024" s="845"/>
      <c r="B1024" s="739"/>
      <c r="C1024" s="739"/>
      <c r="D1024" s="739"/>
      <c r="E1024" s="736" t="s">
        <v>66</v>
      </c>
      <c r="F1024" s="736" t="s">
        <v>67</v>
      </c>
      <c r="G1024" s="736" t="s">
        <v>68</v>
      </c>
      <c r="H1024" s="739"/>
      <c r="I1024" s="864"/>
    </row>
    <row r="1025" spans="1:9" x14ac:dyDescent="0.25">
      <c r="A1025" s="838" t="s">
        <v>982</v>
      </c>
      <c r="B1025" s="839" t="s">
        <v>984</v>
      </c>
      <c r="C1025" s="840">
        <v>1.8</v>
      </c>
      <c r="D1025" s="840" t="s">
        <v>69</v>
      </c>
      <c r="E1025" s="873">
        <f>$I$1426</f>
        <v>1.22</v>
      </c>
      <c r="F1025" s="840">
        <f>$I$1452</f>
        <v>0.97</v>
      </c>
      <c r="G1025" s="873">
        <f>$I$1478</f>
        <v>0.79</v>
      </c>
      <c r="H1025" s="842"/>
      <c r="I1025" s="907">
        <f>ROUND(C1025*((VLOOKUP(A1025,Material!$A$8:$H$108,6,0)*Composições!E1025)+(VLOOKUP(A1025,Material!$A$8:$H$108,7,0)*Composições!F1025)+(VLOOKUP(A1025,Material!$A$8:$H$108,8,0)*Composições!G1025)),4)</f>
        <v>0</v>
      </c>
    </row>
    <row r="1026" spans="1:9" ht="15" x14ac:dyDescent="0.25">
      <c r="A1026" s="849"/>
      <c r="B1026" s="842"/>
      <c r="C1026" s="842"/>
      <c r="D1026" s="842"/>
      <c r="E1026" s="842"/>
      <c r="F1026" s="842"/>
      <c r="G1026" s="842"/>
      <c r="H1026" s="850" t="s">
        <v>70</v>
      </c>
      <c r="I1026" s="853">
        <f>SUM(I1025:I1025)</f>
        <v>0</v>
      </c>
    </row>
    <row r="1027" spans="1:9" ht="15.75" thickBot="1" x14ac:dyDescent="0.3">
      <c r="A1027" s="865"/>
      <c r="B1027" s="747"/>
      <c r="C1027" s="747"/>
      <c r="D1027" s="747"/>
      <c r="E1027" s="747"/>
      <c r="F1027" s="747"/>
      <c r="G1027" s="747"/>
      <c r="H1027" s="649" t="s">
        <v>71</v>
      </c>
      <c r="I1027" s="894">
        <f>ROUND(I1026+I1022+I1019,2)</f>
        <v>185.42</v>
      </c>
    </row>
    <row r="1028" spans="1:9" x14ac:dyDescent="0.25">
      <c r="A1028" s="849"/>
      <c r="B1028" s="839" t="s">
        <v>72</v>
      </c>
      <c r="C1028" s="842"/>
      <c r="D1028" s="842"/>
      <c r="E1028" s="842"/>
      <c r="F1028" s="842"/>
      <c r="G1028" s="842"/>
      <c r="H1028" s="842"/>
      <c r="I1028" s="867"/>
    </row>
    <row r="1029" spans="1:9" x14ac:dyDescent="0.25">
      <c r="A1029" s="868"/>
      <c r="B1029" s="870"/>
      <c r="C1029" s="870"/>
      <c r="D1029" s="870"/>
      <c r="E1029" s="870"/>
      <c r="F1029" s="870"/>
      <c r="G1029" s="870"/>
      <c r="H1029" s="870"/>
      <c r="I1029" s="871"/>
    </row>
    <row r="1030" spans="1:9" ht="18" x14ac:dyDescent="0.25">
      <c r="A1030" s="822" t="s">
        <v>223</v>
      </c>
      <c r="B1030" s="823"/>
      <c r="C1030" s="823"/>
      <c r="D1030" s="824"/>
      <c r="E1030" s="823"/>
      <c r="F1030" s="825"/>
      <c r="G1030" s="824"/>
      <c r="H1030" s="823"/>
      <c r="I1030" s="826"/>
    </row>
    <row r="1031" spans="1:9" ht="15.75" x14ac:dyDescent="0.25">
      <c r="A1031" s="827" t="s">
        <v>0</v>
      </c>
      <c r="B1031" s="828"/>
      <c r="C1031" s="828"/>
      <c r="D1031" s="829" t="str">
        <f>$D$3</f>
        <v>Julho/2022</v>
      </c>
      <c r="E1031" s="828"/>
      <c r="F1031" s="828"/>
      <c r="G1031" s="830" t="s">
        <v>1</v>
      </c>
      <c r="H1031" s="872">
        <v>50</v>
      </c>
      <c r="I1031" s="831" t="s">
        <v>105</v>
      </c>
    </row>
    <row r="1032" spans="1:9" ht="15.75" x14ac:dyDescent="0.25">
      <c r="A1032" s="880">
        <v>4413996</v>
      </c>
      <c r="B1032" s="1099" t="s">
        <v>1091</v>
      </c>
      <c r="C1032" s="1099"/>
      <c r="D1032" s="1099"/>
      <c r="E1032" s="1099"/>
      <c r="F1032" s="1099"/>
      <c r="G1032" s="746"/>
      <c r="H1032" s="733"/>
      <c r="I1032" s="833" t="s">
        <v>5</v>
      </c>
    </row>
    <row r="1033" spans="1:9" ht="15.75" x14ac:dyDescent="0.25">
      <c r="A1033" s="834"/>
      <c r="B1033" s="828"/>
      <c r="C1033" s="828"/>
      <c r="D1033" s="1100" t="s">
        <v>6</v>
      </c>
      <c r="E1033" s="1101"/>
      <c r="F1033" s="1100" t="s">
        <v>7</v>
      </c>
      <c r="G1033" s="1101"/>
      <c r="H1033" s="828"/>
      <c r="I1033" s="835" t="s">
        <v>8</v>
      </c>
    </row>
    <row r="1034" spans="1:9" ht="15.75" x14ac:dyDescent="0.25">
      <c r="A1034" s="836" t="s">
        <v>9</v>
      </c>
      <c r="B1034" s="746"/>
      <c r="C1034" s="734" t="s">
        <v>10</v>
      </c>
      <c r="D1034" s="734" t="s">
        <v>11</v>
      </c>
      <c r="E1034" s="734" t="s">
        <v>12</v>
      </c>
      <c r="F1034" s="734" t="s">
        <v>13</v>
      </c>
      <c r="G1034" s="734" t="s">
        <v>14</v>
      </c>
      <c r="H1034" s="746"/>
      <c r="I1034" s="837" t="s">
        <v>15</v>
      </c>
    </row>
    <row r="1035" spans="1:9" ht="15" x14ac:dyDescent="0.25">
      <c r="A1035" s="845"/>
      <c r="B1035" s="739"/>
      <c r="C1035" s="739"/>
      <c r="D1035" s="739"/>
      <c r="E1035" s="739"/>
      <c r="F1035" s="739"/>
      <c r="G1035" s="739"/>
      <c r="H1035" s="646" t="s">
        <v>26</v>
      </c>
      <c r="I1035" s="874"/>
    </row>
    <row r="1036" spans="1:9" ht="15" x14ac:dyDescent="0.25">
      <c r="A1036" s="847" t="s">
        <v>27</v>
      </c>
      <c r="B1036" s="740"/>
      <c r="C1036" s="735" t="s">
        <v>10</v>
      </c>
      <c r="D1036" s="735" t="s">
        <v>28</v>
      </c>
      <c r="E1036" s="740"/>
      <c r="F1036" s="735" t="s">
        <v>29</v>
      </c>
      <c r="G1036" s="740"/>
      <c r="H1036" s="740"/>
      <c r="I1036" s="848" t="s">
        <v>30</v>
      </c>
    </row>
    <row r="1037" spans="1:9" x14ac:dyDescent="0.25">
      <c r="A1037" s="838" t="s">
        <v>34</v>
      </c>
      <c r="B1037" s="839" t="s">
        <v>35</v>
      </c>
      <c r="C1037" s="881">
        <v>10</v>
      </c>
      <c r="D1037" s="840" t="s">
        <v>33</v>
      </c>
      <c r="E1037" s="842"/>
      <c r="F1037" s="841">
        <f>VLOOKUP(A1037,'Mão de obra'!$A$3:$E$34,5,0)</f>
        <v>16.700700000000001</v>
      </c>
      <c r="G1037" s="842"/>
      <c r="H1037" s="842"/>
      <c r="I1037" s="892">
        <f>ROUND(F1037*C1037,4)</f>
        <v>167.00700000000001</v>
      </c>
    </row>
    <row r="1038" spans="1:9" ht="15" x14ac:dyDescent="0.25">
      <c r="A1038" s="849"/>
      <c r="B1038" s="842"/>
      <c r="C1038" s="842"/>
      <c r="D1038" s="842"/>
      <c r="E1038" s="842"/>
      <c r="F1038" s="842"/>
      <c r="G1038" s="842"/>
      <c r="H1038" s="850" t="s">
        <v>36</v>
      </c>
      <c r="I1038" s="853">
        <f>SUM(I1037:I1037)</f>
        <v>167.00700000000001</v>
      </c>
    </row>
    <row r="1039" spans="1:9" ht="15" x14ac:dyDescent="0.25">
      <c r="A1039" s="845"/>
      <c r="B1039" s="739"/>
      <c r="C1039" s="739"/>
      <c r="D1039" s="739"/>
      <c r="E1039" s="739"/>
      <c r="F1039" s="739"/>
      <c r="G1039" s="739"/>
      <c r="H1039" s="646" t="s">
        <v>37</v>
      </c>
      <c r="I1039" s="874">
        <f>I1038+I1035</f>
        <v>167.00700000000001</v>
      </c>
    </row>
    <row r="1040" spans="1:9" ht="15" x14ac:dyDescent="0.25">
      <c r="A1040" s="849"/>
      <c r="B1040" s="842"/>
      <c r="C1040" s="842"/>
      <c r="D1040" s="842"/>
      <c r="E1040" s="842"/>
      <c r="F1040" s="842"/>
      <c r="G1040" s="842"/>
      <c r="H1040" s="850" t="s">
        <v>38</v>
      </c>
      <c r="I1040" s="853">
        <f>ROUND(I1039/H1031,4)</f>
        <v>3.3401000000000001</v>
      </c>
    </row>
    <row r="1041" spans="1:9" ht="15" x14ac:dyDescent="0.25">
      <c r="A1041" s="849"/>
      <c r="B1041" s="842"/>
      <c r="C1041" s="842"/>
      <c r="D1041" s="842"/>
      <c r="E1041" s="842"/>
      <c r="F1041" s="842"/>
      <c r="G1041" s="842"/>
      <c r="H1041" s="850" t="s">
        <v>39</v>
      </c>
      <c r="I1041" s="853">
        <v>0</v>
      </c>
    </row>
    <row r="1042" spans="1:9" ht="15" x14ac:dyDescent="0.25">
      <c r="A1042" s="845"/>
      <c r="B1042" s="739"/>
      <c r="C1042" s="739"/>
      <c r="D1042" s="739"/>
      <c r="E1042" s="739"/>
      <c r="F1042" s="739"/>
      <c r="G1042" s="739"/>
      <c r="H1042" s="646" t="s">
        <v>40</v>
      </c>
      <c r="I1042" s="874">
        <v>0</v>
      </c>
    </row>
    <row r="1043" spans="1:9" ht="15" x14ac:dyDescent="0.25">
      <c r="A1043" s="847" t="s">
        <v>41</v>
      </c>
      <c r="B1043" s="740"/>
      <c r="C1043" s="735" t="s">
        <v>10</v>
      </c>
      <c r="D1043" s="735" t="s">
        <v>28</v>
      </c>
      <c r="E1043" s="740"/>
      <c r="F1043" s="735" t="s">
        <v>42</v>
      </c>
      <c r="G1043" s="740"/>
      <c r="H1043" s="740"/>
      <c r="I1043" s="848" t="s">
        <v>43</v>
      </c>
    </row>
    <row r="1044" spans="1:9" x14ac:dyDescent="0.25">
      <c r="A1044" s="838" t="s">
        <v>1185</v>
      </c>
      <c r="B1044" s="839" t="s">
        <v>1246</v>
      </c>
      <c r="C1044" s="873">
        <v>0.06</v>
      </c>
      <c r="D1044" s="840" t="s">
        <v>50</v>
      </c>
      <c r="E1044" s="842"/>
      <c r="F1044" s="841">
        <f>VLOOKUP(A1044,Material!$A$8:$D$108,4,0)</f>
        <v>4.9104000000000001</v>
      </c>
      <c r="G1044" s="842"/>
      <c r="H1044" s="842"/>
      <c r="I1044" s="892">
        <f>ROUND(F1044*C1044,4)</f>
        <v>0.29459999999999997</v>
      </c>
    </row>
    <row r="1045" spans="1:9" x14ac:dyDescent="0.25">
      <c r="A1045" s="838" t="s">
        <v>1240</v>
      </c>
      <c r="B1045" s="839" t="s">
        <v>1245</v>
      </c>
      <c r="C1045" s="873">
        <v>0.2</v>
      </c>
      <c r="D1045" s="840" t="s">
        <v>50</v>
      </c>
      <c r="E1045" s="842"/>
      <c r="F1045" s="841">
        <f>VLOOKUP(A1045,Material!$A$8:$D$108,4,0)</f>
        <v>0.2525</v>
      </c>
      <c r="G1045" s="842"/>
      <c r="H1045" s="842"/>
      <c r="I1045" s="892">
        <f t="shared" ref="I1045:I1047" si="105">ROUND(F1045*C1045,4)</f>
        <v>5.0500000000000003E-2</v>
      </c>
    </row>
    <row r="1046" spans="1:9" x14ac:dyDescent="0.25">
      <c r="A1046" s="838" t="s">
        <v>1241</v>
      </c>
      <c r="B1046" s="839" t="s">
        <v>1244</v>
      </c>
      <c r="C1046" s="873">
        <v>3.0000000000000001E-3</v>
      </c>
      <c r="D1046" s="840" t="s">
        <v>50</v>
      </c>
      <c r="E1046" s="842"/>
      <c r="F1046" s="841">
        <f>VLOOKUP(A1046,Material!$A$8:$D$108,4,0)</f>
        <v>4.8242000000000003</v>
      </c>
      <c r="G1046" s="842"/>
      <c r="H1046" s="842"/>
      <c r="I1046" s="892">
        <f t="shared" si="105"/>
        <v>1.4500000000000001E-2</v>
      </c>
    </row>
    <row r="1047" spans="1:9" x14ac:dyDescent="0.25">
      <c r="A1047" s="838" t="s">
        <v>1186</v>
      </c>
      <c r="B1047" s="839" t="s">
        <v>1188</v>
      </c>
      <c r="C1047" s="873">
        <v>0.17499999999999999</v>
      </c>
      <c r="D1047" s="840" t="s">
        <v>50</v>
      </c>
      <c r="E1047" s="842"/>
      <c r="F1047" s="841">
        <f>VLOOKUP(A1047,Material!$A$8:$D$108,4,0)</f>
        <v>0.13500000000000001</v>
      </c>
      <c r="G1047" s="842"/>
      <c r="H1047" s="842"/>
      <c r="I1047" s="892">
        <f t="shared" si="105"/>
        <v>2.3599999999999999E-2</v>
      </c>
    </row>
    <row r="1048" spans="1:9" x14ac:dyDescent="0.25">
      <c r="A1048" s="838" t="s">
        <v>1242</v>
      </c>
      <c r="B1048" s="839" t="s">
        <v>1243</v>
      </c>
      <c r="C1048" s="873">
        <v>0.6</v>
      </c>
      <c r="D1048" s="840" t="s">
        <v>114</v>
      </c>
      <c r="E1048" s="842"/>
      <c r="F1048" s="841">
        <f>VLOOKUP(A1048,Material!$A$8:$D$108,4,0)</f>
        <v>2.1964000000000001</v>
      </c>
      <c r="G1048" s="842"/>
      <c r="H1048" s="842"/>
      <c r="I1048" s="892">
        <f>ROUND(F1048*C1048,4)</f>
        <v>1.3178000000000001</v>
      </c>
    </row>
    <row r="1049" spans="1:9" ht="15" x14ac:dyDescent="0.25">
      <c r="A1049" s="845"/>
      <c r="B1049" s="739"/>
      <c r="C1049" s="739"/>
      <c r="D1049" s="739"/>
      <c r="E1049" s="739"/>
      <c r="F1049" s="739"/>
      <c r="G1049" s="739"/>
      <c r="H1049" s="646" t="s">
        <v>51</v>
      </c>
      <c r="I1049" s="874">
        <f>SUM(I1044:I1048)</f>
        <v>1.7010000000000001</v>
      </c>
    </row>
    <row r="1050" spans="1:9" ht="15" x14ac:dyDescent="0.25">
      <c r="A1050" s="847" t="s">
        <v>52</v>
      </c>
      <c r="B1050" s="740"/>
      <c r="C1050" s="735" t="s">
        <v>10</v>
      </c>
      <c r="D1050" s="735" t="s">
        <v>28</v>
      </c>
      <c r="E1050" s="740"/>
      <c r="F1050" s="735" t="s">
        <v>43</v>
      </c>
      <c r="G1050" s="740"/>
      <c r="H1050" s="740"/>
      <c r="I1050" s="856" t="s">
        <v>43</v>
      </c>
    </row>
    <row r="1051" spans="1:9" x14ac:dyDescent="0.25">
      <c r="A1051" s="838">
        <v>4413995</v>
      </c>
      <c r="B1051" s="842" t="s">
        <v>1092</v>
      </c>
      <c r="C1051" s="840">
        <v>1</v>
      </c>
      <c r="D1051" s="840" t="s">
        <v>105</v>
      </c>
      <c r="E1051" s="842"/>
      <c r="F1051" s="841">
        <v>2.2200000000000002</v>
      </c>
      <c r="G1051" s="842"/>
      <c r="H1051" s="842"/>
      <c r="I1051" s="892">
        <f>ROUND(F1051*C1051,4)</f>
        <v>2.2200000000000002</v>
      </c>
    </row>
    <row r="1052" spans="1:9" ht="15.75" x14ac:dyDescent="0.25">
      <c r="A1052" s="834"/>
      <c r="B1052" s="828"/>
      <c r="C1052" s="828"/>
      <c r="D1052" s="828"/>
      <c r="E1052" s="828"/>
      <c r="F1052" s="828"/>
      <c r="G1052" s="828"/>
      <c r="H1052" s="830" t="s">
        <v>53</v>
      </c>
      <c r="I1052" s="857">
        <f>I1051</f>
        <v>2.2200000000000002</v>
      </c>
    </row>
    <row r="1053" spans="1:9" ht="15.75" x14ac:dyDescent="0.25">
      <c r="A1053" s="858"/>
      <c r="B1053" s="746"/>
      <c r="C1053" s="746"/>
      <c r="D1053" s="746"/>
      <c r="E1053" s="746"/>
      <c r="F1053" s="746"/>
      <c r="G1053" s="746"/>
      <c r="H1053" s="648" t="s">
        <v>54</v>
      </c>
      <c r="I1053" s="893">
        <f>I1052+I1049+SUM(I1040:I1042)</f>
        <v>7.2611000000000008</v>
      </c>
    </row>
    <row r="1054" spans="1:9" ht="15.75" x14ac:dyDescent="0.25">
      <c r="A1054" s="860" t="s">
        <v>55</v>
      </c>
      <c r="B1054" s="816"/>
      <c r="C1054" s="815" t="s">
        <v>56</v>
      </c>
      <c r="D1054" s="815" t="s">
        <v>10</v>
      </c>
      <c r="E1054" s="815" t="s">
        <v>28</v>
      </c>
      <c r="F1054" s="815" t="s">
        <v>43</v>
      </c>
      <c r="G1054" s="816"/>
      <c r="H1054" s="816"/>
      <c r="I1054" s="861" t="s">
        <v>43</v>
      </c>
    </row>
    <row r="1055" spans="1:9" ht="15" x14ac:dyDescent="0.25">
      <c r="A1055" s="838">
        <v>4413995</v>
      </c>
      <c r="B1055" s="842" t="s">
        <v>1092</v>
      </c>
      <c r="C1055" s="840" t="s">
        <v>62</v>
      </c>
      <c r="D1055" s="902">
        <v>2.3E-2</v>
      </c>
      <c r="E1055" s="840" t="s">
        <v>59</v>
      </c>
      <c r="F1055" s="841">
        <f>$I$1609</f>
        <v>33.44</v>
      </c>
      <c r="G1055" s="828"/>
      <c r="H1055" s="828"/>
      <c r="I1055" s="843">
        <f t="shared" ref="I1055:I1059" si="106">ROUND(F1055*D1055,4)</f>
        <v>0.76910000000000001</v>
      </c>
    </row>
    <row r="1056" spans="1:9" ht="15" x14ac:dyDescent="0.25">
      <c r="A1056" s="838" t="s">
        <v>1185</v>
      </c>
      <c r="B1056" s="839" t="s">
        <v>1189</v>
      </c>
      <c r="C1056" s="840" t="s">
        <v>62</v>
      </c>
      <c r="D1056" s="902">
        <v>6.0000000000000002E-5</v>
      </c>
      <c r="E1056" s="840" t="s">
        <v>59</v>
      </c>
      <c r="F1056" s="841">
        <f>$I$1609</f>
        <v>33.44</v>
      </c>
      <c r="G1056" s="828"/>
      <c r="H1056" s="828"/>
      <c r="I1056" s="843">
        <f t="shared" si="106"/>
        <v>2E-3</v>
      </c>
    </row>
    <row r="1057" spans="1:9" ht="15" x14ac:dyDescent="0.25">
      <c r="A1057" s="838" t="s">
        <v>1240</v>
      </c>
      <c r="B1057" s="839" t="s">
        <v>1245</v>
      </c>
      <c r="C1057" s="840" t="s">
        <v>62</v>
      </c>
      <c r="D1057" s="902">
        <v>2.0000000000000001E-4</v>
      </c>
      <c r="E1057" s="840" t="s">
        <v>59</v>
      </c>
      <c r="F1057" s="841">
        <f>$I$1609</f>
        <v>33.44</v>
      </c>
      <c r="G1057" s="828"/>
      <c r="H1057" s="828"/>
      <c r="I1057" s="843">
        <f t="shared" si="106"/>
        <v>6.7000000000000002E-3</v>
      </c>
    </row>
    <row r="1058" spans="1:9" ht="30" customHeight="1" x14ac:dyDescent="0.25">
      <c r="A1058" s="838" t="s">
        <v>1186</v>
      </c>
      <c r="B1058" s="839" t="s">
        <v>1188</v>
      </c>
      <c r="C1058" s="840" t="s">
        <v>62</v>
      </c>
      <c r="D1058" s="902">
        <v>1.8000000000000001E-4</v>
      </c>
      <c r="E1058" s="840" t="s">
        <v>59</v>
      </c>
      <c r="F1058" s="841">
        <f>$I$1609</f>
        <v>33.44</v>
      </c>
      <c r="G1058" s="828"/>
      <c r="H1058" s="828"/>
      <c r="I1058" s="843">
        <f t="shared" si="106"/>
        <v>6.0000000000000001E-3</v>
      </c>
    </row>
    <row r="1059" spans="1:9" ht="15" x14ac:dyDescent="0.25">
      <c r="A1059" s="838" t="s">
        <v>1242</v>
      </c>
      <c r="B1059" s="839" t="s">
        <v>1243</v>
      </c>
      <c r="C1059" s="840" t="s">
        <v>62</v>
      </c>
      <c r="D1059" s="902">
        <v>7.5000000000000002E-4</v>
      </c>
      <c r="E1059" s="840" t="s">
        <v>59</v>
      </c>
      <c r="F1059" s="841">
        <f>$I$1609</f>
        <v>33.44</v>
      </c>
      <c r="G1059" s="828"/>
      <c r="H1059" s="828"/>
      <c r="I1059" s="843">
        <f t="shared" si="106"/>
        <v>2.5100000000000001E-2</v>
      </c>
    </row>
    <row r="1060" spans="1:9" ht="15" x14ac:dyDescent="0.25">
      <c r="A1060" s="845"/>
      <c r="B1060" s="739"/>
      <c r="C1060" s="739"/>
      <c r="D1060" s="739"/>
      <c r="E1060" s="739"/>
      <c r="F1060" s="739"/>
      <c r="G1060" s="739"/>
      <c r="H1060" s="646" t="s">
        <v>63</v>
      </c>
      <c r="I1060" s="846">
        <f>SUM(I1055:I1059)</f>
        <v>0.80890000000000006</v>
      </c>
    </row>
    <row r="1061" spans="1:9" ht="15" x14ac:dyDescent="0.25">
      <c r="A1061" s="862" t="s">
        <v>64</v>
      </c>
      <c r="B1061" s="842"/>
      <c r="C1061" s="863" t="s">
        <v>10</v>
      </c>
      <c r="D1061" s="863" t="s">
        <v>28</v>
      </c>
      <c r="E1061" s="740"/>
      <c r="F1061" s="735" t="s">
        <v>65</v>
      </c>
      <c r="G1061" s="740"/>
      <c r="H1061" s="842"/>
      <c r="I1061" s="853" t="s">
        <v>43</v>
      </c>
    </row>
    <row r="1062" spans="1:9" ht="15" x14ac:dyDescent="0.25">
      <c r="A1062" s="845"/>
      <c r="B1062" s="739"/>
      <c r="C1062" s="739"/>
      <c r="D1062" s="739"/>
      <c r="E1062" s="736" t="s">
        <v>66</v>
      </c>
      <c r="F1062" s="736" t="s">
        <v>67</v>
      </c>
      <c r="G1062" s="736" t="s">
        <v>68</v>
      </c>
      <c r="H1062" s="739"/>
      <c r="I1062" s="864"/>
    </row>
    <row r="1063" spans="1:9" x14ac:dyDescent="0.25">
      <c r="A1063" s="838" t="s">
        <v>1185</v>
      </c>
      <c r="B1063" s="839" t="s">
        <v>1189</v>
      </c>
      <c r="C1063" s="840">
        <f>D1055</f>
        <v>2.3E-2</v>
      </c>
      <c r="D1063" s="840" t="s">
        <v>69</v>
      </c>
      <c r="E1063" s="844">
        <f>$I$1426</f>
        <v>1.22</v>
      </c>
      <c r="F1063" s="844">
        <f>$I$1452</f>
        <v>0.97</v>
      </c>
      <c r="G1063" s="844">
        <f>$I$1478</f>
        <v>0.79</v>
      </c>
      <c r="H1063" s="842"/>
      <c r="I1063" s="888">
        <v>0</v>
      </c>
    </row>
    <row r="1064" spans="1:9" ht="28.5" x14ac:dyDescent="0.25">
      <c r="A1064" s="838">
        <v>4413995</v>
      </c>
      <c r="B1064" s="839" t="s">
        <v>1190</v>
      </c>
      <c r="C1064" s="840">
        <f t="shared" ref="C1064:C1065" si="107">D1058</f>
        <v>1.8000000000000001E-4</v>
      </c>
      <c r="D1064" s="840" t="s">
        <v>69</v>
      </c>
      <c r="E1064" s="844">
        <f t="shared" ref="E1064:E1065" si="108">$I$1426</f>
        <v>1.22</v>
      </c>
      <c r="F1064" s="844">
        <f t="shared" ref="F1064:F1065" si="109">$I$1452</f>
        <v>0.97</v>
      </c>
      <c r="G1064" s="844">
        <f t="shared" ref="G1064:G1065" si="110">$I$1478</f>
        <v>0.79</v>
      </c>
      <c r="H1064" s="842"/>
      <c r="I1064" s="888">
        <v>0</v>
      </c>
    </row>
    <row r="1065" spans="1:9" x14ac:dyDescent="0.25">
      <c r="A1065" s="838" t="s">
        <v>1186</v>
      </c>
      <c r="B1065" s="839" t="s">
        <v>1191</v>
      </c>
      <c r="C1065" s="840">
        <f t="shared" si="107"/>
        <v>7.5000000000000002E-4</v>
      </c>
      <c r="D1065" s="840" t="s">
        <v>69</v>
      </c>
      <c r="E1065" s="844">
        <f t="shared" si="108"/>
        <v>1.22</v>
      </c>
      <c r="F1065" s="844">
        <f t="shared" si="109"/>
        <v>0.97</v>
      </c>
      <c r="G1065" s="844">
        <f t="shared" si="110"/>
        <v>0.79</v>
      </c>
      <c r="H1065" s="842"/>
      <c r="I1065" s="888">
        <v>0</v>
      </c>
    </row>
    <row r="1066" spans="1:9" ht="15" x14ac:dyDescent="0.25">
      <c r="A1066" s="849"/>
      <c r="B1066" s="842"/>
      <c r="C1066" s="842"/>
      <c r="D1066" s="842"/>
      <c r="E1066" s="842"/>
      <c r="F1066" s="842"/>
      <c r="G1066" s="842"/>
      <c r="H1066" s="850" t="s">
        <v>70</v>
      </c>
      <c r="I1066" s="889">
        <f>SUM(I1063:I1065)</f>
        <v>0</v>
      </c>
    </row>
    <row r="1067" spans="1:9" ht="15.75" thickBot="1" x14ac:dyDescent="0.3">
      <c r="A1067" s="865"/>
      <c r="B1067" s="747"/>
      <c r="C1067" s="747"/>
      <c r="D1067" s="747"/>
      <c r="E1067" s="747"/>
      <c r="F1067" s="747"/>
      <c r="G1067" s="747"/>
      <c r="H1067" s="649" t="s">
        <v>71</v>
      </c>
      <c r="I1067" s="894">
        <f>ROUND(I1066+I1060+I1053,2)</f>
        <v>8.07</v>
      </c>
    </row>
    <row r="1068" spans="1:9" x14ac:dyDescent="0.25">
      <c r="A1068" s="849"/>
      <c r="B1068" s="839" t="s">
        <v>72</v>
      </c>
      <c r="C1068" s="842"/>
      <c r="D1068" s="842"/>
      <c r="E1068" s="842"/>
      <c r="F1068" s="842"/>
      <c r="G1068" s="842"/>
      <c r="H1068" s="842"/>
      <c r="I1068" s="867"/>
    </row>
    <row r="1069" spans="1:9" x14ac:dyDescent="0.25">
      <c r="A1069" s="849"/>
      <c r="B1069" s="839"/>
      <c r="C1069" s="842"/>
      <c r="D1069" s="842"/>
      <c r="E1069" s="842"/>
      <c r="F1069" s="842"/>
      <c r="G1069" s="842"/>
      <c r="H1069" s="842"/>
      <c r="I1069" s="867"/>
    </row>
    <row r="1070" spans="1:9" ht="15.75" x14ac:dyDescent="0.25">
      <c r="A1070" s="827" t="s">
        <v>0</v>
      </c>
      <c r="B1070" s="828"/>
      <c r="C1070" s="828"/>
      <c r="D1070" s="829" t="str">
        <f>$D$3</f>
        <v>Julho/2022</v>
      </c>
      <c r="E1070" s="828"/>
      <c r="F1070" s="828"/>
      <c r="G1070" s="830" t="s">
        <v>1</v>
      </c>
      <c r="H1070" s="830" t="s">
        <v>986</v>
      </c>
      <c r="I1070" s="831" t="s">
        <v>105</v>
      </c>
    </row>
    <row r="1071" spans="1:9" ht="31.5" x14ac:dyDescent="0.25">
      <c r="A1071" s="880" t="s">
        <v>966</v>
      </c>
      <c r="B1071" s="817" t="s">
        <v>967</v>
      </c>
      <c r="C1071" s="745" t="str">
        <f>I1070</f>
        <v>m²</v>
      </c>
      <c r="D1071" s="749">
        <f>I1106</f>
        <v>16.829999999999998</v>
      </c>
      <c r="E1071" s="746"/>
      <c r="F1071" s="746"/>
      <c r="G1071" s="746"/>
      <c r="H1071" s="733"/>
      <c r="I1071" s="833" t="s">
        <v>5</v>
      </c>
    </row>
    <row r="1072" spans="1:9" ht="15.75" x14ac:dyDescent="0.25">
      <c r="A1072" s="834"/>
      <c r="B1072" s="828"/>
      <c r="C1072" s="828"/>
      <c r="D1072" s="1100" t="s">
        <v>6</v>
      </c>
      <c r="E1072" s="1101"/>
      <c r="F1072" s="1100" t="s">
        <v>7</v>
      </c>
      <c r="G1072" s="1101"/>
      <c r="H1072" s="828"/>
      <c r="I1072" s="835" t="s">
        <v>8</v>
      </c>
    </row>
    <row r="1073" spans="1:9" ht="15.75" x14ac:dyDescent="0.25">
      <c r="A1073" s="836" t="s">
        <v>9</v>
      </c>
      <c r="B1073" s="746"/>
      <c r="C1073" s="734" t="s">
        <v>10</v>
      </c>
      <c r="D1073" s="734" t="s">
        <v>11</v>
      </c>
      <c r="E1073" s="734" t="s">
        <v>12</v>
      </c>
      <c r="F1073" s="734" t="s">
        <v>13</v>
      </c>
      <c r="G1073" s="734" t="s">
        <v>14</v>
      </c>
      <c r="H1073" s="746"/>
      <c r="I1073" s="837" t="s">
        <v>15</v>
      </c>
    </row>
    <row r="1074" spans="1:9" ht="28.5" x14ac:dyDescent="0.25">
      <c r="A1074" s="838" t="s">
        <v>207</v>
      </c>
      <c r="B1074" s="839" t="s">
        <v>208</v>
      </c>
      <c r="C1074" s="840" t="s">
        <v>18</v>
      </c>
      <c r="D1074" s="840" t="s">
        <v>19</v>
      </c>
      <c r="E1074" s="840" t="s">
        <v>20</v>
      </c>
      <c r="F1074" s="841">
        <f>VLOOKUP(A1074,Equipamento!$A$8:$E$91,4,0)</f>
        <v>396.68209999999999</v>
      </c>
      <c r="G1074" s="841">
        <f>VLOOKUP(A1074,Equipamento!$A$8:$E$91,5,0)</f>
        <v>139.4813</v>
      </c>
      <c r="H1074" s="842"/>
      <c r="I1074" s="843">
        <f t="shared" ref="I1074" si="111">ROUND(C1074*D1074*F1074+C1074*E1074*G1074,4)</f>
        <v>396.68209999999999</v>
      </c>
    </row>
    <row r="1075" spans="1:9" ht="15" x14ac:dyDescent="0.25">
      <c r="A1075" s="845"/>
      <c r="B1075" s="739"/>
      <c r="C1075" s="739"/>
      <c r="D1075" s="739"/>
      <c r="E1075" s="739"/>
      <c r="F1075" s="739"/>
      <c r="G1075" s="739"/>
      <c r="H1075" s="646" t="s">
        <v>26</v>
      </c>
      <c r="I1075" s="846">
        <f>SUM(I1074:I1074)</f>
        <v>396.68209999999999</v>
      </c>
    </row>
    <row r="1076" spans="1:9" ht="15" x14ac:dyDescent="0.25">
      <c r="A1076" s="847" t="s">
        <v>27</v>
      </c>
      <c r="B1076" s="740"/>
      <c r="C1076" s="735" t="s">
        <v>10</v>
      </c>
      <c r="D1076" s="735" t="s">
        <v>28</v>
      </c>
      <c r="E1076" s="740"/>
      <c r="F1076" s="735" t="s">
        <v>29</v>
      </c>
      <c r="G1076" s="740"/>
      <c r="H1076" s="740"/>
      <c r="I1076" s="848" t="s">
        <v>30</v>
      </c>
    </row>
    <row r="1077" spans="1:9" x14ac:dyDescent="0.25">
      <c r="A1077" s="838" t="s">
        <v>209</v>
      </c>
      <c r="B1077" s="839" t="s">
        <v>210</v>
      </c>
      <c r="C1077" s="840" t="s">
        <v>18</v>
      </c>
      <c r="D1077" s="840" t="s">
        <v>33</v>
      </c>
      <c r="E1077" s="842"/>
      <c r="F1077" s="841">
        <f>VLOOKUP(A1077,'Mão de obra'!$A$3:$E$34,5,0)</f>
        <v>18.148299999999999</v>
      </c>
      <c r="G1077" s="842"/>
      <c r="H1077" s="842"/>
      <c r="I1077" s="843">
        <f t="shared" ref="I1077:I1078" si="112">ROUND(C1077*F1077,4)</f>
        <v>18.148299999999999</v>
      </c>
    </row>
    <row r="1078" spans="1:9" x14ac:dyDescent="0.25">
      <c r="A1078" s="838" t="s">
        <v>34</v>
      </c>
      <c r="B1078" s="839" t="s">
        <v>35</v>
      </c>
      <c r="C1078" s="840">
        <v>4</v>
      </c>
      <c r="D1078" s="840" t="s">
        <v>33</v>
      </c>
      <c r="E1078" s="842"/>
      <c r="F1078" s="841">
        <f>VLOOKUP(A1078,'Mão de obra'!$A$3:$E$34,5,0)</f>
        <v>16.700700000000001</v>
      </c>
      <c r="G1078" s="842"/>
      <c r="H1078" s="842"/>
      <c r="I1078" s="843">
        <f t="shared" si="112"/>
        <v>66.802800000000005</v>
      </c>
    </row>
    <row r="1079" spans="1:9" ht="15" x14ac:dyDescent="0.25">
      <c r="A1079" s="849"/>
      <c r="B1079" s="842"/>
      <c r="C1079" s="842"/>
      <c r="D1079" s="842"/>
      <c r="E1079" s="842"/>
      <c r="F1079" s="842"/>
      <c r="G1079" s="842"/>
      <c r="H1079" s="850" t="s">
        <v>36</v>
      </c>
      <c r="I1079" s="851">
        <f>SUM(I1077:I1078)</f>
        <v>84.951099999999997</v>
      </c>
    </row>
    <row r="1080" spans="1:9" ht="15" x14ac:dyDescent="0.25">
      <c r="A1080" s="845"/>
      <c r="B1080" s="739"/>
      <c r="C1080" s="739"/>
      <c r="D1080" s="739"/>
      <c r="E1080" s="739"/>
      <c r="F1080" s="739"/>
      <c r="G1080" s="739"/>
      <c r="H1080" s="646" t="s">
        <v>37</v>
      </c>
      <c r="I1080" s="846">
        <f>I1079+I1075</f>
        <v>481.63319999999999</v>
      </c>
    </row>
    <row r="1081" spans="1:9" ht="15" x14ac:dyDescent="0.25">
      <c r="A1081" s="849"/>
      <c r="B1081" s="842"/>
      <c r="C1081" s="842"/>
      <c r="D1081" s="842"/>
      <c r="E1081" s="842"/>
      <c r="F1081" s="842"/>
      <c r="G1081" s="842"/>
      <c r="H1081" s="850" t="s">
        <v>38</v>
      </c>
      <c r="I1081" s="853">
        <f>ROUND(I1080/H1070,4)</f>
        <v>2.9506000000000001</v>
      </c>
    </row>
    <row r="1082" spans="1:9" ht="15" x14ac:dyDescent="0.25">
      <c r="A1082" s="849"/>
      <c r="B1082" s="842"/>
      <c r="C1082" s="842"/>
      <c r="D1082" s="842"/>
      <c r="E1082" s="842"/>
      <c r="F1082" s="842"/>
      <c r="G1082" s="842"/>
      <c r="H1082" s="850" t="s">
        <v>39</v>
      </c>
      <c r="I1082" s="853">
        <v>0</v>
      </c>
    </row>
    <row r="1083" spans="1:9" ht="15" x14ac:dyDescent="0.25">
      <c r="A1083" s="845"/>
      <c r="B1083" s="739"/>
      <c r="C1083" s="739"/>
      <c r="D1083" s="739"/>
      <c r="E1083" s="739"/>
      <c r="F1083" s="739"/>
      <c r="G1083" s="739"/>
      <c r="H1083" s="646" t="s">
        <v>40</v>
      </c>
      <c r="I1083" s="874">
        <v>0</v>
      </c>
    </row>
    <row r="1084" spans="1:9" ht="15" x14ac:dyDescent="0.25">
      <c r="A1084" s="847" t="s">
        <v>41</v>
      </c>
      <c r="B1084" s="740"/>
      <c r="C1084" s="735" t="s">
        <v>10</v>
      </c>
      <c r="D1084" s="735" t="s">
        <v>28</v>
      </c>
      <c r="E1084" s="740"/>
      <c r="F1084" s="735" t="s">
        <v>42</v>
      </c>
      <c r="G1084" s="740"/>
      <c r="H1084" s="740"/>
      <c r="I1084" s="848" t="s">
        <v>43</v>
      </c>
    </row>
    <row r="1085" spans="1:9" x14ac:dyDescent="0.25">
      <c r="A1085" s="838" t="s">
        <v>211</v>
      </c>
      <c r="B1085" s="839" t="s">
        <v>212</v>
      </c>
      <c r="C1085" s="840">
        <v>0.1</v>
      </c>
      <c r="D1085" s="840" t="s">
        <v>50</v>
      </c>
      <c r="E1085" s="842"/>
      <c r="F1085" s="841">
        <f>VLOOKUP(A1085,Material!$A$8:$D$108,4,0)</f>
        <v>8.9358000000000004</v>
      </c>
      <c r="G1085" s="842"/>
      <c r="H1085" s="842"/>
      <c r="I1085" s="843">
        <f t="shared" ref="I1085:I1088" si="113">ROUND(C1085*F1085,4)</f>
        <v>0.89359999999999995</v>
      </c>
    </row>
    <row r="1086" spans="1:9" x14ac:dyDescent="0.25">
      <c r="A1086" s="838" t="s">
        <v>213</v>
      </c>
      <c r="B1086" s="839" t="s">
        <v>214</v>
      </c>
      <c r="C1086" s="840">
        <v>0.35</v>
      </c>
      <c r="D1086" s="840" t="s">
        <v>50</v>
      </c>
      <c r="E1086" s="842"/>
      <c r="F1086" s="841">
        <f>VLOOKUP(A1086,Material!$A$8:$D$108,4,0)</f>
        <v>9.1171000000000006</v>
      </c>
      <c r="G1086" s="842"/>
      <c r="H1086" s="842"/>
      <c r="I1086" s="843">
        <f t="shared" si="113"/>
        <v>3.1909999999999998</v>
      </c>
    </row>
    <row r="1087" spans="1:9" x14ac:dyDescent="0.25">
      <c r="A1087" s="838" t="s">
        <v>215</v>
      </c>
      <c r="B1087" s="839" t="s">
        <v>216</v>
      </c>
      <c r="C1087" s="840" t="s">
        <v>987</v>
      </c>
      <c r="D1087" s="840" t="s">
        <v>119</v>
      </c>
      <c r="E1087" s="842"/>
      <c r="F1087" s="841">
        <f>VLOOKUP(A1087,Material!$A$8:$D$108,4,0)</f>
        <v>19.4801</v>
      </c>
      <c r="G1087" s="842"/>
      <c r="H1087" s="842"/>
      <c r="I1087" s="843">
        <f t="shared" si="113"/>
        <v>9.7401</v>
      </c>
    </row>
    <row r="1088" spans="1:9" x14ac:dyDescent="0.25">
      <c r="A1088" s="838" t="s">
        <v>217</v>
      </c>
      <c r="B1088" s="839" t="s">
        <v>218</v>
      </c>
      <c r="C1088" s="840">
        <v>9.7000000000000005E-4</v>
      </c>
      <c r="D1088" s="840" t="s">
        <v>119</v>
      </c>
      <c r="E1088" s="842"/>
      <c r="F1088" s="841">
        <f>VLOOKUP(A1088,Material!$A$8:$D$108,4,0)</f>
        <v>19.4801</v>
      </c>
      <c r="G1088" s="842"/>
      <c r="H1088" s="842"/>
      <c r="I1088" s="843">
        <f t="shared" si="113"/>
        <v>1.89E-2</v>
      </c>
    </row>
    <row r="1089" spans="1:9" ht="15" x14ac:dyDescent="0.25">
      <c r="A1089" s="845"/>
      <c r="B1089" s="739"/>
      <c r="C1089" s="739"/>
      <c r="D1089" s="739"/>
      <c r="E1089" s="739"/>
      <c r="F1089" s="739"/>
      <c r="G1089" s="739"/>
      <c r="H1089" s="646" t="s">
        <v>51</v>
      </c>
      <c r="I1089" s="846">
        <f>SUM(I1085:I1088)</f>
        <v>13.8436</v>
      </c>
    </row>
    <row r="1090" spans="1:9" ht="15" x14ac:dyDescent="0.25">
      <c r="A1090" s="847" t="s">
        <v>52</v>
      </c>
      <c r="B1090" s="740"/>
      <c r="C1090" s="735" t="s">
        <v>10</v>
      </c>
      <c r="D1090" s="735" t="s">
        <v>28</v>
      </c>
      <c r="E1090" s="740"/>
      <c r="F1090" s="735" t="s">
        <v>43</v>
      </c>
      <c r="G1090" s="740"/>
      <c r="H1090" s="740"/>
      <c r="I1090" s="856" t="s">
        <v>43</v>
      </c>
    </row>
    <row r="1091" spans="1:9" ht="15.75" x14ac:dyDescent="0.25">
      <c r="A1091" s="834"/>
      <c r="B1091" s="828"/>
      <c r="C1091" s="828"/>
      <c r="D1091" s="828"/>
      <c r="E1091" s="828"/>
      <c r="F1091" s="828"/>
      <c r="G1091" s="828"/>
      <c r="H1091" s="830" t="s">
        <v>53</v>
      </c>
      <c r="I1091" s="857">
        <v>0</v>
      </c>
    </row>
    <row r="1092" spans="1:9" ht="15.75" x14ac:dyDescent="0.25">
      <c r="A1092" s="858"/>
      <c r="B1092" s="746"/>
      <c r="C1092" s="746"/>
      <c r="D1092" s="746"/>
      <c r="E1092" s="746"/>
      <c r="F1092" s="746"/>
      <c r="G1092" s="746"/>
      <c r="H1092" s="648" t="s">
        <v>54</v>
      </c>
      <c r="I1092" s="875">
        <f>I1091+I1089+I1081+I1082+I1083</f>
        <v>16.7942</v>
      </c>
    </row>
    <row r="1093" spans="1:9" ht="15.75" x14ac:dyDescent="0.25">
      <c r="A1093" s="860" t="s">
        <v>55</v>
      </c>
      <c r="B1093" s="816"/>
      <c r="C1093" s="815" t="s">
        <v>56</v>
      </c>
      <c r="D1093" s="815" t="s">
        <v>10</v>
      </c>
      <c r="E1093" s="815" t="s">
        <v>28</v>
      </c>
      <c r="F1093" s="815" t="s">
        <v>43</v>
      </c>
      <c r="G1093" s="816"/>
      <c r="H1093" s="816"/>
      <c r="I1093" s="861" t="s">
        <v>43</v>
      </c>
    </row>
    <row r="1094" spans="1:9" ht="28.5" x14ac:dyDescent="0.25">
      <c r="A1094" s="838" t="s">
        <v>211</v>
      </c>
      <c r="B1094" s="839" t="s">
        <v>988</v>
      </c>
      <c r="C1094" s="840" t="s">
        <v>989</v>
      </c>
      <c r="D1094" s="840" t="s">
        <v>990</v>
      </c>
      <c r="E1094" s="840" t="s">
        <v>59</v>
      </c>
      <c r="F1094" s="841">
        <f>$I$1400</f>
        <v>28.57</v>
      </c>
      <c r="G1094" s="842"/>
      <c r="H1094" s="842"/>
      <c r="I1094" s="843">
        <f t="shared" ref="I1094:I1097" si="114">ROUND(F1094*D1094,4)</f>
        <v>3.7000000000000002E-3</v>
      </c>
    </row>
    <row r="1095" spans="1:9" ht="28.5" x14ac:dyDescent="0.25">
      <c r="A1095" s="838" t="s">
        <v>213</v>
      </c>
      <c r="B1095" s="839" t="s">
        <v>991</v>
      </c>
      <c r="C1095" s="840" t="s">
        <v>989</v>
      </c>
      <c r="D1095" s="840" t="s">
        <v>992</v>
      </c>
      <c r="E1095" s="840" t="s">
        <v>59</v>
      </c>
      <c r="F1095" s="841">
        <f>$I$1400</f>
        <v>28.57</v>
      </c>
      <c r="G1095" s="842"/>
      <c r="H1095" s="842"/>
      <c r="I1095" s="843">
        <f t="shared" si="114"/>
        <v>7.1000000000000004E-3</v>
      </c>
    </row>
    <row r="1096" spans="1:9" ht="28.5" x14ac:dyDescent="0.25">
      <c r="A1096" s="838" t="s">
        <v>215</v>
      </c>
      <c r="B1096" s="839" t="s">
        <v>993</v>
      </c>
      <c r="C1096" s="840" t="s">
        <v>989</v>
      </c>
      <c r="D1096" s="840" t="s">
        <v>994</v>
      </c>
      <c r="E1096" s="840" t="s">
        <v>59</v>
      </c>
      <c r="F1096" s="841">
        <f>$I$1400</f>
        <v>28.57</v>
      </c>
      <c r="G1096" s="842"/>
      <c r="H1096" s="842"/>
      <c r="I1096" s="843">
        <f t="shared" si="114"/>
        <v>2.29E-2</v>
      </c>
    </row>
    <row r="1097" spans="1:9" x14ac:dyDescent="0.25">
      <c r="A1097" s="838" t="s">
        <v>217</v>
      </c>
      <c r="B1097" s="839" t="s">
        <v>995</v>
      </c>
      <c r="C1097" s="840" t="s">
        <v>989</v>
      </c>
      <c r="D1097" s="840" t="s">
        <v>996</v>
      </c>
      <c r="E1097" s="840" t="s">
        <v>59</v>
      </c>
      <c r="F1097" s="841">
        <f>$I$1400</f>
        <v>28.57</v>
      </c>
      <c r="G1097" s="842"/>
      <c r="H1097" s="842"/>
      <c r="I1097" s="843">
        <f t="shared" si="114"/>
        <v>1.4E-3</v>
      </c>
    </row>
    <row r="1098" spans="1:9" ht="15" x14ac:dyDescent="0.25">
      <c r="A1098" s="845"/>
      <c r="B1098" s="739"/>
      <c r="C1098" s="739"/>
      <c r="D1098" s="739"/>
      <c r="E1098" s="739"/>
      <c r="F1098" s="739"/>
      <c r="G1098" s="739"/>
      <c r="H1098" s="646" t="s">
        <v>63</v>
      </c>
      <c r="I1098" s="846">
        <f>SUM(I1094:I1097)</f>
        <v>3.5099999999999999E-2</v>
      </c>
    </row>
    <row r="1099" spans="1:9" ht="15" x14ac:dyDescent="0.25">
      <c r="A1099" s="862" t="s">
        <v>64</v>
      </c>
      <c r="B1099" s="842"/>
      <c r="C1099" s="863" t="s">
        <v>10</v>
      </c>
      <c r="D1099" s="863" t="s">
        <v>28</v>
      </c>
      <c r="E1099" s="740"/>
      <c r="F1099" s="735" t="s">
        <v>65</v>
      </c>
      <c r="G1099" s="740"/>
      <c r="H1099" s="842"/>
      <c r="I1099" s="853" t="s">
        <v>43</v>
      </c>
    </row>
    <row r="1100" spans="1:9" ht="15" x14ac:dyDescent="0.25">
      <c r="A1100" s="845"/>
      <c r="B1100" s="739"/>
      <c r="C1100" s="739"/>
      <c r="D1100" s="739"/>
      <c r="E1100" s="736" t="s">
        <v>66</v>
      </c>
      <c r="F1100" s="736" t="s">
        <v>67</v>
      </c>
      <c r="G1100" s="736" t="s">
        <v>68</v>
      </c>
      <c r="H1100" s="739"/>
      <c r="I1100" s="864"/>
    </row>
    <row r="1101" spans="1:9" ht="28.5" x14ac:dyDescent="0.25">
      <c r="A1101" s="838" t="s">
        <v>211</v>
      </c>
      <c r="B1101" s="839" t="s">
        <v>988</v>
      </c>
      <c r="C1101" s="840" t="s">
        <v>990</v>
      </c>
      <c r="D1101" s="840" t="s">
        <v>69</v>
      </c>
      <c r="E1101" s="873">
        <f>I$1727</f>
        <v>1.91</v>
      </c>
      <c r="F1101" s="873">
        <f>I$1701</f>
        <v>1.52</v>
      </c>
      <c r="G1101" s="873">
        <f>I$1753</f>
        <v>1.24</v>
      </c>
      <c r="H1101" s="842"/>
      <c r="I1101" s="888">
        <f>ROUND(C1101*((VLOOKUP(A1101,Material!$A$8:$H$108,6,0)*Composições!E1101)+(VLOOKUP(A1101,Material!$A$8:$H$108,7,0)*Composições!F1101)+(VLOOKUP(A1101,Material!$A$8:$H$108,8,0)*Composições!G1101)),4)</f>
        <v>0</v>
      </c>
    </row>
    <row r="1102" spans="1:9" ht="28.5" x14ac:dyDescent="0.25">
      <c r="A1102" s="838" t="s">
        <v>213</v>
      </c>
      <c r="B1102" s="839" t="s">
        <v>991</v>
      </c>
      <c r="C1102" s="840" t="s">
        <v>992</v>
      </c>
      <c r="D1102" s="840" t="s">
        <v>69</v>
      </c>
      <c r="E1102" s="873">
        <f>I$1727</f>
        <v>1.91</v>
      </c>
      <c r="F1102" s="873">
        <f>I$1701</f>
        <v>1.52</v>
      </c>
      <c r="G1102" s="873">
        <f>I$1753</f>
        <v>1.24</v>
      </c>
      <c r="H1102" s="842"/>
      <c r="I1102" s="888">
        <f>ROUND(C1102*((VLOOKUP(A1102,Material!$A$8:$H$108,6,0)*Composições!E1102)+(VLOOKUP(A1102,Material!$A$8:$H$108,7,0)*Composições!F1102)+(VLOOKUP(A1102,Material!$A$8:$H$108,8,0)*Composições!G1102)),4)</f>
        <v>0</v>
      </c>
    </row>
    <row r="1103" spans="1:9" ht="28.5" x14ac:dyDescent="0.25">
      <c r="A1103" s="838" t="s">
        <v>215</v>
      </c>
      <c r="B1103" s="839" t="s">
        <v>993</v>
      </c>
      <c r="C1103" s="840" t="s">
        <v>994</v>
      </c>
      <c r="D1103" s="840" t="s">
        <v>69</v>
      </c>
      <c r="E1103" s="873">
        <f>I$1727</f>
        <v>1.91</v>
      </c>
      <c r="F1103" s="873">
        <f>I$1701</f>
        <v>1.52</v>
      </c>
      <c r="G1103" s="873">
        <f>I$1753</f>
        <v>1.24</v>
      </c>
      <c r="H1103" s="842"/>
      <c r="I1103" s="888">
        <f>ROUND(C1103*((VLOOKUP(A1103,Material!$A$8:$H$108,6,0)*Composições!E1103)+(VLOOKUP(A1103,Material!$A$8:$H$108,7,0)*Composições!F1103)+(VLOOKUP(A1103,Material!$A$8:$H$108,8,0)*Composições!G1103)),4)</f>
        <v>0</v>
      </c>
    </row>
    <row r="1104" spans="1:9" x14ac:dyDescent="0.25">
      <c r="A1104" s="838" t="s">
        <v>217</v>
      </c>
      <c r="B1104" s="839" t="s">
        <v>995</v>
      </c>
      <c r="C1104" s="840" t="s">
        <v>996</v>
      </c>
      <c r="D1104" s="840" t="s">
        <v>69</v>
      </c>
      <c r="E1104" s="873">
        <f>I$1727</f>
        <v>1.91</v>
      </c>
      <c r="F1104" s="873">
        <f>I$1701</f>
        <v>1.52</v>
      </c>
      <c r="G1104" s="873">
        <f>I$1753</f>
        <v>1.24</v>
      </c>
      <c r="H1104" s="842"/>
      <c r="I1104" s="888">
        <f>ROUND(C1104*((VLOOKUP(A1104,Material!$A$8:$H$108,6,0)*Composições!E1104)+(VLOOKUP(A1104,Material!$A$8:$H$108,7,0)*Composições!F1104)+(VLOOKUP(A1104,Material!$A$8:$H$108,8,0)*Composições!G1104)),4)</f>
        <v>0</v>
      </c>
    </row>
    <row r="1105" spans="1:9" ht="15" x14ac:dyDescent="0.25">
      <c r="A1105" s="849"/>
      <c r="B1105" s="842"/>
      <c r="C1105" s="842"/>
      <c r="D1105" s="842"/>
      <c r="E1105" s="842"/>
      <c r="F1105" s="842"/>
      <c r="G1105" s="842"/>
      <c r="H1105" s="850" t="s">
        <v>70</v>
      </c>
      <c r="I1105" s="853">
        <f>SUM(I1101:I1104)</f>
        <v>0</v>
      </c>
    </row>
    <row r="1106" spans="1:9" ht="15.75" thickBot="1" x14ac:dyDescent="0.3">
      <c r="A1106" s="865"/>
      <c r="B1106" s="747"/>
      <c r="C1106" s="747"/>
      <c r="D1106" s="747"/>
      <c r="E1106" s="747"/>
      <c r="F1106" s="747"/>
      <c r="G1106" s="747"/>
      <c r="H1106" s="649" t="s">
        <v>71</v>
      </c>
      <c r="I1106" s="876">
        <f>ROUND(I1105+I1098+I1092,2)</f>
        <v>16.829999999999998</v>
      </c>
    </row>
    <row r="1107" spans="1:9" x14ac:dyDescent="0.25">
      <c r="A1107" s="849"/>
      <c r="B1107" s="839" t="s">
        <v>72</v>
      </c>
      <c r="C1107" s="842"/>
      <c r="D1107" s="842"/>
      <c r="E1107" s="842"/>
      <c r="F1107" s="842"/>
      <c r="G1107" s="842"/>
      <c r="H1107" s="842"/>
      <c r="I1107" s="867"/>
    </row>
    <row r="1108" spans="1:9" x14ac:dyDescent="0.25">
      <c r="A1108" s="868"/>
      <c r="B1108" s="870"/>
      <c r="C1108" s="870"/>
      <c r="D1108" s="870"/>
      <c r="E1108" s="870"/>
      <c r="F1108" s="870"/>
      <c r="G1108" s="870"/>
      <c r="H1108" s="870"/>
      <c r="I1108" s="871"/>
    </row>
    <row r="1109" spans="1:9" ht="18" x14ac:dyDescent="0.25">
      <c r="A1109" s="822" t="s">
        <v>223</v>
      </c>
      <c r="B1109" s="823"/>
      <c r="C1109" s="823"/>
      <c r="D1109" s="824"/>
      <c r="E1109" s="823"/>
      <c r="F1109" s="825"/>
      <c r="G1109" s="824"/>
      <c r="H1109" s="823"/>
      <c r="I1109" s="826"/>
    </row>
    <row r="1110" spans="1:9" ht="15.75" x14ac:dyDescent="0.25">
      <c r="A1110" s="827" t="s">
        <v>0</v>
      </c>
      <c r="B1110" s="828"/>
      <c r="C1110" s="828"/>
      <c r="D1110" s="829" t="str">
        <f>$D$3</f>
        <v>Julho/2022</v>
      </c>
      <c r="E1110" s="828"/>
      <c r="F1110" s="828"/>
      <c r="G1110" s="830" t="s">
        <v>1</v>
      </c>
      <c r="H1110" s="830" t="s">
        <v>25</v>
      </c>
      <c r="I1110" s="831" t="s">
        <v>105</v>
      </c>
    </row>
    <row r="1111" spans="1:9" ht="31.5" x14ac:dyDescent="0.25">
      <c r="A1111" s="880">
        <v>5213571</v>
      </c>
      <c r="B1111" s="817" t="s">
        <v>969</v>
      </c>
      <c r="C1111" s="745" t="str">
        <f>I1110</f>
        <v>m²</v>
      </c>
      <c r="D1111" s="749">
        <f>I1137</f>
        <v>374</v>
      </c>
      <c r="E1111" s="746"/>
      <c r="F1111" s="746"/>
      <c r="G1111" s="746"/>
      <c r="H1111" s="733"/>
      <c r="I1111" s="833" t="s">
        <v>5</v>
      </c>
    </row>
    <row r="1112" spans="1:9" ht="15.75" x14ac:dyDescent="0.25">
      <c r="A1112" s="834"/>
      <c r="B1112" s="828"/>
      <c r="C1112" s="828"/>
      <c r="D1112" s="1100" t="s">
        <v>6</v>
      </c>
      <c r="E1112" s="1101"/>
      <c r="F1112" s="1100" t="s">
        <v>7</v>
      </c>
      <c r="G1112" s="1101"/>
      <c r="H1112" s="828"/>
      <c r="I1112" s="835" t="s">
        <v>8</v>
      </c>
    </row>
    <row r="1113" spans="1:9" ht="15.75" x14ac:dyDescent="0.25">
      <c r="A1113" s="836" t="s">
        <v>9</v>
      </c>
      <c r="B1113" s="746"/>
      <c r="C1113" s="734" t="s">
        <v>10</v>
      </c>
      <c r="D1113" s="734" t="s">
        <v>11</v>
      </c>
      <c r="E1113" s="734" t="s">
        <v>12</v>
      </c>
      <c r="F1113" s="734" t="s">
        <v>13</v>
      </c>
      <c r="G1113" s="734" t="s">
        <v>14</v>
      </c>
      <c r="H1113" s="746"/>
      <c r="I1113" s="837" t="s">
        <v>15</v>
      </c>
    </row>
    <row r="1114" spans="1:9" x14ac:dyDescent="0.25">
      <c r="A1114" s="838" t="s">
        <v>205</v>
      </c>
      <c r="B1114" s="839" t="s">
        <v>206</v>
      </c>
      <c r="C1114" s="840" t="s">
        <v>18</v>
      </c>
      <c r="D1114" s="840" t="s">
        <v>997</v>
      </c>
      <c r="E1114" s="840" t="s">
        <v>998</v>
      </c>
      <c r="F1114" s="841">
        <f>VLOOKUP(A1114,Equipamento!$A$8:$E$91,4,0)</f>
        <v>154.9059</v>
      </c>
      <c r="G1114" s="841">
        <f>VLOOKUP(A1114,Equipamento!$A$8:$E$91,5,0)</f>
        <v>49.278100000000002</v>
      </c>
      <c r="H1114" s="842"/>
      <c r="I1114" s="843">
        <f t="shared" ref="I1114" si="115">ROUND(C1114*D1114*F1114+C1114*E1114*G1114,4)</f>
        <v>80.966399999999993</v>
      </c>
    </row>
    <row r="1115" spans="1:9" ht="15" x14ac:dyDescent="0.25">
      <c r="A1115" s="845"/>
      <c r="B1115" s="739"/>
      <c r="C1115" s="739"/>
      <c r="D1115" s="739"/>
      <c r="E1115" s="739"/>
      <c r="F1115" s="739"/>
      <c r="G1115" s="739"/>
      <c r="H1115" s="646" t="s">
        <v>26</v>
      </c>
      <c r="I1115" s="846">
        <f>I1114</f>
        <v>80.966399999999993</v>
      </c>
    </row>
    <row r="1116" spans="1:9" ht="15" x14ac:dyDescent="0.25">
      <c r="A1116" s="847" t="s">
        <v>27</v>
      </c>
      <c r="B1116" s="740"/>
      <c r="C1116" s="735" t="s">
        <v>10</v>
      </c>
      <c r="D1116" s="735" t="s">
        <v>28</v>
      </c>
      <c r="E1116" s="740"/>
      <c r="F1116" s="735" t="s">
        <v>29</v>
      </c>
      <c r="G1116" s="740"/>
      <c r="H1116" s="740"/>
      <c r="I1116" s="848" t="s">
        <v>30</v>
      </c>
    </row>
    <row r="1117" spans="1:9" x14ac:dyDescent="0.25">
      <c r="A1117" s="838" t="s">
        <v>219</v>
      </c>
      <c r="B1117" s="839" t="s">
        <v>220</v>
      </c>
      <c r="C1117" s="840" t="s">
        <v>18</v>
      </c>
      <c r="D1117" s="840" t="s">
        <v>33</v>
      </c>
      <c r="E1117" s="842"/>
      <c r="F1117" s="841">
        <f>VLOOKUP(A1117,'Mão de obra'!$A$3:$E$34,5,0)</f>
        <v>29.901599999999998</v>
      </c>
      <c r="G1117" s="842"/>
      <c r="H1117" s="842"/>
      <c r="I1117" s="843">
        <f t="shared" ref="I1117:I1118" si="116">ROUND(C1117*F1117,4)</f>
        <v>29.901599999999998</v>
      </c>
    </row>
    <row r="1118" spans="1:9" x14ac:dyDescent="0.25">
      <c r="A1118" s="838" t="s">
        <v>34</v>
      </c>
      <c r="B1118" s="839" t="s">
        <v>35</v>
      </c>
      <c r="C1118" s="840" t="s">
        <v>133</v>
      </c>
      <c r="D1118" s="840" t="s">
        <v>33</v>
      </c>
      <c r="E1118" s="842"/>
      <c r="F1118" s="841">
        <f>VLOOKUP(A1118,'Mão de obra'!$A$3:$E$34,5,0)</f>
        <v>16.700700000000001</v>
      </c>
      <c r="G1118" s="842"/>
      <c r="H1118" s="842"/>
      <c r="I1118" s="843">
        <f t="shared" si="116"/>
        <v>33.401400000000002</v>
      </c>
    </row>
    <row r="1119" spans="1:9" ht="15" x14ac:dyDescent="0.25">
      <c r="A1119" s="849"/>
      <c r="B1119" s="842"/>
      <c r="C1119" s="842"/>
      <c r="D1119" s="842"/>
      <c r="E1119" s="842"/>
      <c r="F1119" s="842"/>
      <c r="G1119" s="842"/>
      <c r="H1119" s="850" t="s">
        <v>36</v>
      </c>
      <c r="I1119" s="851">
        <f>SUM(I1117:I1118)</f>
        <v>63.302999999999997</v>
      </c>
    </row>
    <row r="1120" spans="1:9" ht="15" x14ac:dyDescent="0.25">
      <c r="A1120" s="845"/>
      <c r="B1120" s="739"/>
      <c r="C1120" s="739"/>
      <c r="D1120" s="739"/>
      <c r="E1120" s="739"/>
      <c r="F1120" s="739"/>
      <c r="G1120" s="739"/>
      <c r="H1120" s="646" t="s">
        <v>37</v>
      </c>
      <c r="I1120" s="846">
        <f>I1119+I1115</f>
        <v>144.26939999999999</v>
      </c>
    </row>
    <row r="1121" spans="1:9" ht="15" x14ac:dyDescent="0.25">
      <c r="A1121" s="849"/>
      <c r="B1121" s="842"/>
      <c r="C1121" s="842"/>
      <c r="D1121" s="842"/>
      <c r="E1121" s="842"/>
      <c r="F1121" s="842"/>
      <c r="G1121" s="842"/>
      <c r="H1121" s="850" t="s">
        <v>38</v>
      </c>
      <c r="I1121" s="853">
        <f>ROUND(I1120/H1110,4)</f>
        <v>48.089799999999997</v>
      </c>
    </row>
    <row r="1122" spans="1:9" ht="15" x14ac:dyDescent="0.25">
      <c r="A1122" s="849"/>
      <c r="B1122" s="842"/>
      <c r="C1122" s="842"/>
      <c r="D1122" s="842"/>
      <c r="E1122" s="842"/>
      <c r="F1122" s="842"/>
      <c r="G1122" s="842"/>
      <c r="H1122" s="850" t="s">
        <v>39</v>
      </c>
      <c r="I1122" s="853">
        <v>0</v>
      </c>
    </row>
    <row r="1123" spans="1:9" ht="15" x14ac:dyDescent="0.25">
      <c r="A1123" s="845"/>
      <c r="B1123" s="739"/>
      <c r="C1123" s="739"/>
      <c r="D1123" s="739"/>
      <c r="E1123" s="739"/>
      <c r="F1123" s="739"/>
      <c r="G1123" s="739"/>
      <c r="H1123" s="646" t="s">
        <v>40</v>
      </c>
      <c r="I1123" s="874">
        <v>0</v>
      </c>
    </row>
    <row r="1124" spans="1:9" ht="15" x14ac:dyDescent="0.25">
      <c r="A1124" s="847" t="s">
        <v>41</v>
      </c>
      <c r="B1124" s="740"/>
      <c r="C1124" s="735" t="s">
        <v>10</v>
      </c>
      <c r="D1124" s="735" t="s">
        <v>28</v>
      </c>
      <c r="E1124" s="740"/>
      <c r="F1124" s="735" t="s">
        <v>42</v>
      </c>
      <c r="G1124" s="740"/>
      <c r="H1124" s="740"/>
      <c r="I1124" s="848" t="s">
        <v>43</v>
      </c>
    </row>
    <row r="1125" spans="1:9" ht="15" x14ac:dyDescent="0.25">
      <c r="A1125" s="855"/>
      <c r="B1125" s="740"/>
      <c r="C1125" s="740"/>
      <c r="D1125" s="740"/>
      <c r="E1125" s="740"/>
      <c r="F1125" s="740"/>
      <c r="G1125" s="740"/>
      <c r="H1125" s="647" t="s">
        <v>51</v>
      </c>
      <c r="I1125" s="848">
        <v>0</v>
      </c>
    </row>
    <row r="1126" spans="1:9" ht="15" x14ac:dyDescent="0.25">
      <c r="A1126" s="847" t="s">
        <v>52</v>
      </c>
      <c r="B1126" s="740"/>
      <c r="C1126" s="735" t="s">
        <v>10</v>
      </c>
      <c r="D1126" s="735" t="s">
        <v>28</v>
      </c>
      <c r="E1126" s="740"/>
      <c r="F1126" s="735" t="s">
        <v>43</v>
      </c>
      <c r="G1126" s="740"/>
      <c r="H1126" s="740"/>
      <c r="I1126" s="856" t="s">
        <v>43</v>
      </c>
    </row>
    <row r="1127" spans="1:9" ht="28.5" x14ac:dyDescent="0.25">
      <c r="A1127" s="838" t="s">
        <v>999</v>
      </c>
      <c r="B1127" s="839" t="s">
        <v>1000</v>
      </c>
      <c r="C1127" s="840" t="s">
        <v>18</v>
      </c>
      <c r="D1127" s="840" t="s">
        <v>105</v>
      </c>
      <c r="E1127" s="842"/>
      <c r="F1127" s="908">
        <v>325.91000000000003</v>
      </c>
      <c r="G1127" s="842"/>
      <c r="H1127" s="842"/>
      <c r="I1127" s="892">
        <f>ROUND(F1127*C1127,4)</f>
        <v>325.91000000000003</v>
      </c>
    </row>
    <row r="1128" spans="1:9" ht="15.75" x14ac:dyDescent="0.25">
      <c r="A1128" s="834"/>
      <c r="B1128" s="828"/>
      <c r="C1128" s="828"/>
      <c r="D1128" s="828"/>
      <c r="E1128" s="828"/>
      <c r="F1128" s="828"/>
      <c r="G1128" s="828"/>
      <c r="H1128" s="830" t="s">
        <v>53</v>
      </c>
      <c r="I1128" s="857">
        <f>I1127</f>
        <v>325.91000000000003</v>
      </c>
    </row>
    <row r="1129" spans="1:9" ht="15.75" x14ac:dyDescent="0.25">
      <c r="A1129" s="858"/>
      <c r="B1129" s="746"/>
      <c r="C1129" s="746"/>
      <c r="D1129" s="746"/>
      <c r="E1129" s="746"/>
      <c r="F1129" s="746"/>
      <c r="G1129" s="746"/>
      <c r="H1129" s="648" t="s">
        <v>54</v>
      </c>
      <c r="I1129" s="893">
        <f>I1128+I1125+I1123+I1122+I1121</f>
        <v>373.99980000000005</v>
      </c>
    </row>
    <row r="1130" spans="1:9" ht="15.75" x14ac:dyDescent="0.25">
      <c r="A1130" s="860" t="s">
        <v>55</v>
      </c>
      <c r="B1130" s="816"/>
      <c r="C1130" s="815" t="s">
        <v>56</v>
      </c>
      <c r="D1130" s="815" t="s">
        <v>10</v>
      </c>
      <c r="E1130" s="815" t="s">
        <v>28</v>
      </c>
      <c r="F1130" s="815" t="s">
        <v>43</v>
      </c>
      <c r="G1130" s="816"/>
      <c r="H1130" s="816"/>
      <c r="I1130" s="861" t="s">
        <v>43</v>
      </c>
    </row>
    <row r="1131" spans="1:9" x14ac:dyDescent="0.25">
      <c r="A1131" s="838"/>
      <c r="B1131" s="839"/>
      <c r="C1131" s="840"/>
      <c r="D1131" s="840"/>
      <c r="E1131" s="840"/>
      <c r="F1131" s="841"/>
      <c r="G1131" s="842"/>
      <c r="H1131" s="842"/>
      <c r="I1131" s="843">
        <f t="shared" ref="I1131" si="117">ROUND(F1131*D1131,4)</f>
        <v>0</v>
      </c>
    </row>
    <row r="1132" spans="1:9" ht="15" x14ac:dyDescent="0.25">
      <c r="A1132" s="845"/>
      <c r="B1132" s="739"/>
      <c r="C1132" s="739"/>
      <c r="D1132" s="739"/>
      <c r="E1132" s="739"/>
      <c r="F1132" s="739"/>
      <c r="G1132" s="739"/>
      <c r="H1132" s="646" t="s">
        <v>63</v>
      </c>
      <c r="I1132" s="846">
        <f>I1131</f>
        <v>0</v>
      </c>
    </row>
    <row r="1133" spans="1:9" ht="15" x14ac:dyDescent="0.25">
      <c r="A1133" s="862" t="s">
        <v>64</v>
      </c>
      <c r="B1133" s="842"/>
      <c r="C1133" s="863" t="s">
        <v>10</v>
      </c>
      <c r="D1133" s="863" t="s">
        <v>28</v>
      </c>
      <c r="E1133" s="740"/>
      <c r="F1133" s="735" t="s">
        <v>65</v>
      </c>
      <c r="G1133" s="740"/>
      <c r="H1133" s="842"/>
      <c r="I1133" s="853" t="s">
        <v>43</v>
      </c>
    </row>
    <row r="1134" spans="1:9" ht="15" x14ac:dyDescent="0.25">
      <c r="A1134" s="845"/>
      <c r="B1134" s="739"/>
      <c r="C1134" s="739"/>
      <c r="D1134" s="739"/>
      <c r="E1134" s="736" t="s">
        <v>66</v>
      </c>
      <c r="F1134" s="736" t="s">
        <v>67</v>
      </c>
      <c r="G1134" s="736" t="s">
        <v>68</v>
      </c>
      <c r="H1134" s="739"/>
      <c r="I1134" s="888"/>
    </row>
    <row r="1135" spans="1:9" x14ac:dyDescent="0.25">
      <c r="A1135" s="838"/>
      <c r="B1135" s="839"/>
      <c r="C1135" s="840"/>
      <c r="D1135" s="840"/>
      <c r="E1135" s="873"/>
      <c r="F1135" s="873"/>
      <c r="G1135" s="873"/>
      <c r="H1135" s="842"/>
      <c r="I1135" s="888"/>
    </row>
    <row r="1136" spans="1:9" ht="15" x14ac:dyDescent="0.25">
      <c r="A1136" s="849"/>
      <c r="B1136" s="842"/>
      <c r="C1136" s="842"/>
      <c r="D1136" s="842"/>
      <c r="E1136" s="842"/>
      <c r="F1136" s="842"/>
      <c r="G1136" s="842"/>
      <c r="H1136" s="850" t="s">
        <v>70</v>
      </c>
      <c r="I1136" s="853">
        <f>I1135</f>
        <v>0</v>
      </c>
    </row>
    <row r="1137" spans="1:9" ht="15.75" thickBot="1" x14ac:dyDescent="0.3">
      <c r="A1137" s="865"/>
      <c r="B1137" s="747"/>
      <c r="C1137" s="747"/>
      <c r="D1137" s="747"/>
      <c r="E1137" s="747"/>
      <c r="F1137" s="747"/>
      <c r="G1137" s="747"/>
      <c r="H1137" s="649" t="s">
        <v>71</v>
      </c>
      <c r="I1137" s="876">
        <f>ROUND(I1136+I1131+I1129,2)</f>
        <v>374</v>
      </c>
    </row>
    <row r="1138" spans="1:9" x14ac:dyDescent="0.25">
      <c r="A1138" s="849"/>
      <c r="B1138" s="839" t="s">
        <v>72</v>
      </c>
      <c r="C1138" s="842"/>
      <c r="D1138" s="842"/>
      <c r="E1138" s="842"/>
      <c r="F1138" s="842"/>
      <c r="G1138" s="842"/>
      <c r="H1138" s="842"/>
      <c r="I1138" s="867"/>
    </row>
    <row r="1139" spans="1:9" x14ac:dyDescent="0.25">
      <c r="A1139" s="868"/>
      <c r="B1139" s="870"/>
      <c r="C1139" s="870"/>
      <c r="D1139" s="870"/>
      <c r="E1139" s="870"/>
      <c r="F1139" s="870"/>
      <c r="G1139" s="870"/>
      <c r="H1139" s="870"/>
      <c r="I1139" s="871"/>
    </row>
    <row r="1140" spans="1:9" ht="18" x14ac:dyDescent="0.25">
      <c r="A1140" s="822" t="s">
        <v>223</v>
      </c>
      <c r="B1140" s="823"/>
      <c r="C1140" s="823"/>
      <c r="D1140" s="824"/>
      <c r="E1140" s="823"/>
      <c r="F1140" s="825"/>
      <c r="G1140" s="824"/>
      <c r="H1140" s="823"/>
      <c r="I1140" s="826"/>
    </row>
    <row r="1141" spans="1:9" ht="15.75" x14ac:dyDescent="0.25">
      <c r="A1141" s="827" t="s">
        <v>0</v>
      </c>
      <c r="B1141" s="828"/>
      <c r="C1141" s="828"/>
      <c r="D1141" s="829" t="str">
        <f>$D$3</f>
        <v>Julho/2022</v>
      </c>
      <c r="E1141" s="828"/>
      <c r="F1141" s="828"/>
      <c r="G1141" s="830" t="s">
        <v>1</v>
      </c>
      <c r="H1141" s="879">
        <v>4</v>
      </c>
      <c r="I1141" s="831" t="s">
        <v>136</v>
      </c>
    </row>
    <row r="1142" spans="1:9" ht="47.25" x14ac:dyDescent="0.25">
      <c r="A1142" s="880">
        <v>5216111</v>
      </c>
      <c r="B1142" s="817" t="s">
        <v>1029</v>
      </c>
      <c r="C1142" s="745" t="str">
        <f>I1141</f>
        <v>un</v>
      </c>
      <c r="D1142" s="749">
        <f>I1175</f>
        <v>107.88</v>
      </c>
      <c r="E1142" s="746"/>
      <c r="F1142" s="746"/>
      <c r="G1142" s="746"/>
      <c r="H1142" s="733"/>
      <c r="I1142" s="833" t="s">
        <v>5</v>
      </c>
    </row>
    <row r="1143" spans="1:9" ht="15.75" x14ac:dyDescent="0.25">
      <c r="A1143" s="834"/>
      <c r="B1143" s="828"/>
      <c r="C1143" s="828"/>
      <c r="D1143" s="1100" t="s">
        <v>6</v>
      </c>
      <c r="E1143" s="1101"/>
      <c r="F1143" s="1100" t="s">
        <v>7</v>
      </c>
      <c r="G1143" s="1101"/>
      <c r="H1143" s="828"/>
      <c r="I1143" s="835" t="s">
        <v>8</v>
      </c>
    </row>
    <row r="1144" spans="1:9" ht="15.75" x14ac:dyDescent="0.25">
      <c r="A1144" s="836" t="s">
        <v>9</v>
      </c>
      <c r="B1144" s="746"/>
      <c r="C1144" s="734" t="s">
        <v>10</v>
      </c>
      <c r="D1144" s="734" t="s">
        <v>11</v>
      </c>
      <c r="E1144" s="734" t="s">
        <v>12</v>
      </c>
      <c r="F1144" s="734" t="s">
        <v>13</v>
      </c>
      <c r="G1144" s="734" t="s">
        <v>14</v>
      </c>
      <c r="H1144" s="746"/>
      <c r="I1144" s="837" t="s">
        <v>15</v>
      </c>
    </row>
    <row r="1145" spans="1:9" x14ac:dyDescent="0.25">
      <c r="A1145" s="838" t="s">
        <v>205</v>
      </c>
      <c r="B1145" s="839" t="s">
        <v>206</v>
      </c>
      <c r="C1145" s="840" t="s">
        <v>18</v>
      </c>
      <c r="D1145" s="840" t="s">
        <v>997</v>
      </c>
      <c r="E1145" s="840" t="s">
        <v>998</v>
      </c>
      <c r="F1145" s="841">
        <f>VLOOKUP(A1145,Equipamento!$A$8:$E$91,4,0)</f>
        <v>154.9059</v>
      </c>
      <c r="G1145" s="841">
        <f>VLOOKUP(A1145,Equipamento!$A$8:$E$91,5,0)</f>
        <v>49.278100000000002</v>
      </c>
      <c r="H1145" s="842"/>
      <c r="I1145" s="843">
        <f t="shared" ref="I1145" si="118">ROUND(C1145*D1145*F1145+C1145*E1145*G1145,4)</f>
        <v>80.966399999999993</v>
      </c>
    </row>
    <row r="1146" spans="1:9" ht="15" x14ac:dyDescent="0.25">
      <c r="A1146" s="845"/>
      <c r="B1146" s="739"/>
      <c r="C1146" s="739"/>
      <c r="D1146" s="739"/>
      <c r="E1146" s="739"/>
      <c r="F1146" s="739"/>
      <c r="G1146" s="739"/>
      <c r="H1146" s="646" t="s">
        <v>26</v>
      </c>
      <c r="I1146" s="846">
        <f>I1145</f>
        <v>80.966399999999993</v>
      </c>
    </row>
    <row r="1147" spans="1:9" ht="15" x14ac:dyDescent="0.25">
      <c r="A1147" s="847" t="s">
        <v>27</v>
      </c>
      <c r="B1147" s="740"/>
      <c r="C1147" s="735" t="s">
        <v>10</v>
      </c>
      <c r="D1147" s="735" t="s">
        <v>28</v>
      </c>
      <c r="E1147" s="740"/>
      <c r="F1147" s="735" t="s">
        <v>29</v>
      </c>
      <c r="G1147" s="740"/>
      <c r="H1147" s="740"/>
      <c r="I1147" s="848" t="s">
        <v>30</v>
      </c>
    </row>
    <row r="1148" spans="1:9" x14ac:dyDescent="0.25">
      <c r="A1148" s="838" t="s">
        <v>110</v>
      </c>
      <c r="B1148" s="839" t="s">
        <v>111</v>
      </c>
      <c r="C1148" s="840" t="s">
        <v>18</v>
      </c>
      <c r="D1148" s="840" t="s">
        <v>33</v>
      </c>
      <c r="E1148" s="842"/>
      <c r="F1148" s="841">
        <f>VLOOKUP(A1148,'Mão de obra'!$A$3:$E$34,5,0)</f>
        <v>20.557200000000002</v>
      </c>
      <c r="G1148" s="842"/>
      <c r="H1148" s="842"/>
      <c r="I1148" s="843">
        <f t="shared" ref="I1148:I1150" si="119">ROUND(C1148*F1148,4)</f>
        <v>20.557200000000002</v>
      </c>
    </row>
    <row r="1149" spans="1:9" x14ac:dyDescent="0.25">
      <c r="A1149" s="838" t="s">
        <v>264</v>
      </c>
      <c r="B1149" s="839" t="s">
        <v>265</v>
      </c>
      <c r="C1149" s="881">
        <v>0.5</v>
      </c>
      <c r="D1149" s="840" t="s">
        <v>33</v>
      </c>
      <c r="E1149" s="842"/>
      <c r="F1149" s="841">
        <f>VLOOKUP(A1149,'Mão de obra'!$A$3:$E$34,5,0)</f>
        <v>27.2485</v>
      </c>
      <c r="G1149" s="842"/>
      <c r="H1149" s="842"/>
      <c r="I1149" s="843">
        <f t="shared" si="119"/>
        <v>13.6243</v>
      </c>
    </row>
    <row r="1150" spans="1:9" x14ac:dyDescent="0.25">
      <c r="A1150" s="838" t="s">
        <v>34</v>
      </c>
      <c r="B1150" s="839" t="s">
        <v>35</v>
      </c>
      <c r="C1150" s="881">
        <v>1</v>
      </c>
      <c r="D1150" s="840" t="s">
        <v>33</v>
      </c>
      <c r="E1150" s="842"/>
      <c r="F1150" s="841">
        <f>VLOOKUP(A1150,'Mão de obra'!$A$3:$E$34,5,0)</f>
        <v>16.700700000000001</v>
      </c>
      <c r="G1150" s="842"/>
      <c r="H1150" s="842"/>
      <c r="I1150" s="843">
        <f t="shared" si="119"/>
        <v>16.700700000000001</v>
      </c>
    </row>
    <row r="1151" spans="1:9" ht="15" x14ac:dyDescent="0.25">
      <c r="A1151" s="849"/>
      <c r="B1151" s="842"/>
      <c r="C1151" s="842"/>
      <c r="D1151" s="842"/>
      <c r="E1151" s="842"/>
      <c r="F1151" s="842"/>
      <c r="G1151" s="842"/>
      <c r="H1151" s="850" t="s">
        <v>36</v>
      </c>
      <c r="I1151" s="851">
        <f>SUM(I1148:I1150)</f>
        <v>50.882199999999997</v>
      </c>
    </row>
    <row r="1152" spans="1:9" ht="15" x14ac:dyDescent="0.25">
      <c r="A1152" s="845"/>
      <c r="B1152" s="739"/>
      <c r="C1152" s="739"/>
      <c r="D1152" s="739"/>
      <c r="E1152" s="739"/>
      <c r="F1152" s="739"/>
      <c r="G1152" s="739"/>
      <c r="H1152" s="646" t="s">
        <v>37</v>
      </c>
      <c r="I1152" s="846">
        <f>I1151+I1146</f>
        <v>131.84859999999998</v>
      </c>
    </row>
    <row r="1153" spans="1:9" ht="15" x14ac:dyDescent="0.25">
      <c r="A1153" s="849"/>
      <c r="B1153" s="842"/>
      <c r="C1153" s="842"/>
      <c r="D1153" s="842"/>
      <c r="E1153" s="842"/>
      <c r="F1153" s="842"/>
      <c r="G1153" s="842"/>
      <c r="H1153" s="850" t="s">
        <v>38</v>
      </c>
      <c r="I1153" s="853">
        <f>ROUND(I1152/H1141,4)</f>
        <v>32.962200000000003</v>
      </c>
    </row>
    <row r="1154" spans="1:9" ht="15" x14ac:dyDescent="0.25">
      <c r="A1154" s="849"/>
      <c r="B1154" s="842"/>
      <c r="C1154" s="842"/>
      <c r="D1154" s="842"/>
      <c r="E1154" s="842"/>
      <c r="F1154" s="842"/>
      <c r="G1154" s="842"/>
      <c r="H1154" s="850" t="s">
        <v>39</v>
      </c>
      <c r="I1154" s="853">
        <v>0</v>
      </c>
    </row>
    <row r="1155" spans="1:9" ht="15" x14ac:dyDescent="0.25">
      <c r="A1155" s="845"/>
      <c r="B1155" s="739"/>
      <c r="C1155" s="739"/>
      <c r="D1155" s="739"/>
      <c r="E1155" s="739"/>
      <c r="F1155" s="739"/>
      <c r="G1155" s="739"/>
      <c r="H1155" s="646" t="s">
        <v>40</v>
      </c>
      <c r="I1155" s="874">
        <v>0</v>
      </c>
    </row>
    <row r="1156" spans="1:9" ht="15" x14ac:dyDescent="0.25">
      <c r="A1156" s="847" t="s">
        <v>41</v>
      </c>
      <c r="B1156" s="740"/>
      <c r="C1156" s="735" t="s">
        <v>10</v>
      </c>
      <c r="D1156" s="735" t="s">
        <v>28</v>
      </c>
      <c r="E1156" s="740"/>
      <c r="F1156" s="735" t="s">
        <v>42</v>
      </c>
      <c r="G1156" s="740"/>
      <c r="H1156" s="740"/>
      <c r="I1156" s="848" t="s">
        <v>43</v>
      </c>
    </row>
    <row r="1157" spans="1:9" ht="28.5" x14ac:dyDescent="0.25">
      <c r="A1157" s="838" t="s">
        <v>1030</v>
      </c>
      <c r="B1157" s="839" t="s">
        <v>1034</v>
      </c>
      <c r="C1157" s="840">
        <v>0.69621999999999995</v>
      </c>
      <c r="D1157" s="840" t="s">
        <v>902</v>
      </c>
      <c r="E1157" s="842"/>
      <c r="F1157" s="841">
        <f>VLOOKUP(A1157,Material!$A$8:$D$108,4,0)</f>
        <v>23.950800000000001</v>
      </c>
      <c r="G1157" s="842"/>
      <c r="H1157" s="842"/>
      <c r="I1157" s="843">
        <f t="shared" ref="I1157:I1159" si="120">ROUND(C1157*F1157,4)</f>
        <v>16.675000000000001</v>
      </c>
    </row>
    <row r="1158" spans="1:9" x14ac:dyDescent="0.25">
      <c r="A1158" s="838" t="s">
        <v>1032</v>
      </c>
      <c r="B1158" s="839" t="s">
        <v>1036</v>
      </c>
      <c r="C1158" s="840">
        <v>3</v>
      </c>
      <c r="D1158" s="840" t="s">
        <v>114</v>
      </c>
      <c r="E1158" s="842"/>
      <c r="F1158" s="841">
        <f>VLOOKUP(A1158,Material!$A$8:$D$108,4,0)</f>
        <v>15.293799999999999</v>
      </c>
      <c r="G1158" s="842"/>
      <c r="H1158" s="842"/>
      <c r="I1158" s="843">
        <f t="shared" si="120"/>
        <v>45.881399999999999</v>
      </c>
    </row>
    <row r="1159" spans="1:9" x14ac:dyDescent="0.25">
      <c r="A1159" s="838" t="s">
        <v>1033</v>
      </c>
      <c r="B1159" s="839" t="s">
        <v>1037</v>
      </c>
      <c r="C1159" s="840">
        <v>0.25635000000000002</v>
      </c>
      <c r="D1159" s="840" t="s">
        <v>119</v>
      </c>
      <c r="E1159" s="842"/>
      <c r="F1159" s="841">
        <f>VLOOKUP(A1159,Material!$A$8:$D$108,4,0)</f>
        <v>30.5443</v>
      </c>
      <c r="G1159" s="842"/>
      <c r="H1159" s="842"/>
      <c r="I1159" s="843">
        <f t="shared" si="120"/>
        <v>7.83</v>
      </c>
    </row>
    <row r="1160" spans="1:9" ht="15" x14ac:dyDescent="0.25">
      <c r="A1160" s="845"/>
      <c r="B1160" s="739"/>
      <c r="C1160" s="739"/>
      <c r="D1160" s="739"/>
      <c r="E1160" s="739"/>
      <c r="F1160" s="739"/>
      <c r="G1160" s="739"/>
      <c r="H1160" s="646" t="s">
        <v>51</v>
      </c>
      <c r="I1160" s="846">
        <f>SUM(I1157:I1159)</f>
        <v>70.386399999999995</v>
      </c>
    </row>
    <row r="1161" spans="1:9" ht="15" x14ac:dyDescent="0.25">
      <c r="A1161" s="847" t="s">
        <v>52</v>
      </c>
      <c r="B1161" s="740"/>
      <c r="C1161" s="735" t="s">
        <v>10</v>
      </c>
      <c r="D1161" s="735" t="s">
        <v>28</v>
      </c>
      <c r="E1161" s="740"/>
      <c r="F1161" s="735" t="s">
        <v>43</v>
      </c>
      <c r="G1161" s="740"/>
      <c r="H1161" s="740"/>
      <c r="I1161" s="856" t="s">
        <v>43</v>
      </c>
    </row>
    <row r="1162" spans="1:9" ht="28.5" x14ac:dyDescent="0.25">
      <c r="A1162" s="838">
        <v>1106165</v>
      </c>
      <c r="B1162" s="839" t="s">
        <v>1038</v>
      </c>
      <c r="C1162" s="840">
        <v>3.7499999999999999E-3</v>
      </c>
      <c r="D1162" s="840" t="s">
        <v>105</v>
      </c>
      <c r="E1162" s="842"/>
      <c r="F1162" s="908">
        <v>274.31</v>
      </c>
      <c r="G1162" s="842"/>
      <c r="H1162" s="842"/>
      <c r="I1162" s="892">
        <f>ROUND(F1162*C1162,4)</f>
        <v>1.0286999999999999</v>
      </c>
    </row>
    <row r="1163" spans="1:9" ht="28.5" x14ac:dyDescent="0.25">
      <c r="A1163" s="838">
        <v>4805750</v>
      </c>
      <c r="B1163" s="839" t="s">
        <v>1247</v>
      </c>
      <c r="C1163" s="840">
        <v>5.6550000000000003E-2</v>
      </c>
      <c r="D1163" s="840" t="s">
        <v>105</v>
      </c>
      <c r="E1163" s="842"/>
      <c r="F1163" s="908">
        <v>36.56</v>
      </c>
      <c r="G1163" s="842"/>
      <c r="H1163" s="842"/>
      <c r="I1163" s="892">
        <f>ROUND(F1163*C1163,4)</f>
        <v>2.0674999999999999</v>
      </c>
    </row>
    <row r="1164" spans="1:9" x14ac:dyDescent="0.25">
      <c r="A1164" s="838">
        <v>4815671</v>
      </c>
      <c r="B1164" s="839" t="s">
        <v>1025</v>
      </c>
      <c r="C1164" s="840">
        <v>5.28E-2</v>
      </c>
      <c r="D1164" s="840" t="s">
        <v>105</v>
      </c>
      <c r="E1164" s="842"/>
      <c r="F1164" s="908">
        <v>14.29</v>
      </c>
      <c r="G1164" s="842"/>
      <c r="H1164" s="842"/>
      <c r="I1164" s="892">
        <f>ROUND(F1164*C1164,4)</f>
        <v>0.75449999999999995</v>
      </c>
    </row>
    <row r="1165" spans="1:9" ht="15.75" x14ac:dyDescent="0.25">
      <c r="A1165" s="834"/>
      <c r="B1165" s="828"/>
      <c r="C1165" s="828"/>
      <c r="D1165" s="828"/>
      <c r="E1165" s="828"/>
      <c r="F1165" s="828"/>
      <c r="G1165" s="828"/>
      <c r="H1165" s="830" t="s">
        <v>53</v>
      </c>
      <c r="I1165" s="857">
        <f>SUM(I1162:I1164)</f>
        <v>3.8506999999999998</v>
      </c>
    </row>
    <row r="1166" spans="1:9" ht="15.75" x14ac:dyDescent="0.25">
      <c r="A1166" s="858"/>
      <c r="B1166" s="746"/>
      <c r="C1166" s="746"/>
      <c r="D1166" s="746"/>
      <c r="E1166" s="746"/>
      <c r="F1166" s="746"/>
      <c r="G1166" s="746"/>
      <c r="H1166" s="648" t="s">
        <v>54</v>
      </c>
      <c r="I1166" s="875">
        <f>I1165+I1160+I1155+I1154+I1153</f>
        <v>107.19929999999999</v>
      </c>
    </row>
    <row r="1167" spans="1:9" ht="15.75" x14ac:dyDescent="0.25">
      <c r="A1167" s="860" t="s">
        <v>55</v>
      </c>
      <c r="B1167" s="816"/>
      <c r="C1167" s="815" t="s">
        <v>56</v>
      </c>
      <c r="D1167" s="815" t="s">
        <v>10</v>
      </c>
      <c r="E1167" s="815" t="s">
        <v>28</v>
      </c>
      <c r="F1167" s="815" t="s">
        <v>43</v>
      </c>
      <c r="G1167" s="816"/>
      <c r="H1167" s="816"/>
      <c r="I1167" s="861" t="s">
        <v>43</v>
      </c>
    </row>
    <row r="1168" spans="1:9" ht="28.5" x14ac:dyDescent="0.25">
      <c r="A1168" s="838" t="s">
        <v>1030</v>
      </c>
      <c r="B1168" s="839" t="s">
        <v>1034</v>
      </c>
      <c r="C1168" s="840">
        <v>5914655</v>
      </c>
      <c r="D1168" s="840">
        <v>6.9999999999999999E-4</v>
      </c>
      <c r="E1168" s="902" t="s">
        <v>59</v>
      </c>
      <c r="F1168" s="841">
        <f>$I$1609</f>
        <v>33.44</v>
      </c>
      <c r="G1168" s="842"/>
      <c r="H1168" s="842"/>
      <c r="I1168" s="843">
        <f t="shared" ref="I1168:I1170" si="121">ROUND(F1168*D1168,4)</f>
        <v>2.3400000000000001E-2</v>
      </c>
    </row>
    <row r="1169" spans="1:9" x14ac:dyDescent="0.25">
      <c r="A1169" s="838" t="s">
        <v>1032</v>
      </c>
      <c r="B1169" s="839" t="s">
        <v>1036</v>
      </c>
      <c r="C1169" s="840">
        <v>5914655</v>
      </c>
      <c r="D1169" s="840">
        <v>1.9199999999999998E-2</v>
      </c>
      <c r="E1169" s="902" t="s">
        <v>59</v>
      </c>
      <c r="F1169" s="841">
        <f>$I$1609</f>
        <v>33.44</v>
      </c>
      <c r="G1169" s="842"/>
      <c r="H1169" s="842"/>
      <c r="I1169" s="843">
        <f t="shared" si="121"/>
        <v>0.64200000000000002</v>
      </c>
    </row>
    <row r="1170" spans="1:9" x14ac:dyDescent="0.25">
      <c r="A1170" s="838" t="s">
        <v>1033</v>
      </c>
      <c r="B1170" s="839" t="s">
        <v>1037</v>
      </c>
      <c r="C1170" s="840">
        <v>5914655</v>
      </c>
      <c r="D1170" s="840">
        <v>3.5E-4</v>
      </c>
      <c r="E1170" s="902" t="s">
        <v>59</v>
      </c>
      <c r="F1170" s="841">
        <f>$I$1609</f>
        <v>33.44</v>
      </c>
      <c r="G1170" s="842"/>
      <c r="H1170" s="842"/>
      <c r="I1170" s="843">
        <f t="shared" si="121"/>
        <v>1.17E-2</v>
      </c>
    </row>
    <row r="1171" spans="1:9" ht="15" x14ac:dyDescent="0.25">
      <c r="A1171" s="845"/>
      <c r="B1171" s="739"/>
      <c r="C1171" s="739"/>
      <c r="D1171" s="739"/>
      <c r="E1171" s="739"/>
      <c r="F1171" s="739"/>
      <c r="G1171" s="739"/>
      <c r="H1171" s="646" t="s">
        <v>63</v>
      </c>
      <c r="I1171" s="846">
        <f>SUM(I1168:I1170)</f>
        <v>0.67710000000000004</v>
      </c>
    </row>
    <row r="1172" spans="1:9" ht="15" x14ac:dyDescent="0.25">
      <c r="A1172" s="862" t="s">
        <v>64</v>
      </c>
      <c r="B1172" s="842"/>
      <c r="C1172" s="863" t="s">
        <v>10</v>
      </c>
      <c r="D1172" s="863" t="s">
        <v>28</v>
      </c>
      <c r="E1172" s="740"/>
      <c r="F1172" s="735" t="s">
        <v>65</v>
      </c>
      <c r="G1172" s="740"/>
      <c r="H1172" s="842"/>
      <c r="I1172" s="853" t="s">
        <v>43</v>
      </c>
    </row>
    <row r="1173" spans="1:9" ht="15" x14ac:dyDescent="0.25">
      <c r="A1173" s="845"/>
      <c r="B1173" s="739"/>
      <c r="C1173" s="739"/>
      <c r="D1173" s="739"/>
      <c r="E1173" s="736" t="s">
        <v>66</v>
      </c>
      <c r="F1173" s="736" t="s">
        <v>67</v>
      </c>
      <c r="G1173" s="736" t="s">
        <v>68</v>
      </c>
      <c r="H1173" s="739"/>
      <c r="I1173" s="888"/>
    </row>
    <row r="1174" spans="1:9" ht="15" x14ac:dyDescent="0.25">
      <c r="A1174" s="849"/>
      <c r="B1174" s="842"/>
      <c r="C1174" s="842"/>
      <c r="D1174" s="842"/>
      <c r="E1174" s="842"/>
      <c r="F1174" s="842"/>
      <c r="G1174" s="842"/>
      <c r="H1174" s="850" t="s">
        <v>70</v>
      </c>
      <c r="I1174" s="853">
        <v>0</v>
      </c>
    </row>
    <row r="1175" spans="1:9" ht="15.75" thickBot="1" x14ac:dyDescent="0.3">
      <c r="A1175" s="865"/>
      <c r="B1175" s="747"/>
      <c r="C1175" s="747"/>
      <c r="D1175" s="747"/>
      <c r="E1175" s="747"/>
      <c r="F1175" s="747"/>
      <c r="G1175" s="747"/>
      <c r="H1175" s="649" t="s">
        <v>71</v>
      </c>
      <c r="I1175" s="876">
        <f>ROUND(I1174+I1171+I1166,2)</f>
        <v>107.88</v>
      </c>
    </row>
    <row r="1176" spans="1:9" x14ac:dyDescent="0.25">
      <c r="A1176" s="849"/>
      <c r="B1176" s="839" t="s">
        <v>72</v>
      </c>
      <c r="C1176" s="842"/>
      <c r="D1176" s="842"/>
      <c r="E1176" s="842"/>
      <c r="F1176" s="842"/>
      <c r="G1176" s="842"/>
      <c r="H1176" s="842"/>
      <c r="I1176" s="867"/>
    </row>
    <row r="1177" spans="1:9" x14ac:dyDescent="0.25">
      <c r="A1177" s="868"/>
      <c r="B1177" s="870"/>
      <c r="C1177" s="870"/>
      <c r="D1177" s="870"/>
      <c r="E1177" s="870"/>
      <c r="F1177" s="870"/>
      <c r="G1177" s="870"/>
      <c r="H1177" s="870"/>
      <c r="I1177" s="871"/>
    </row>
    <row r="1178" spans="1:9" ht="18" x14ac:dyDescent="0.25">
      <c r="A1178" s="822" t="s">
        <v>223</v>
      </c>
      <c r="B1178" s="823"/>
      <c r="C1178" s="823"/>
      <c r="D1178" s="824"/>
      <c r="E1178" s="823"/>
      <c r="F1178" s="825"/>
      <c r="G1178" s="824"/>
      <c r="H1178" s="823"/>
      <c r="I1178" s="826"/>
    </row>
    <row r="1179" spans="1:9" ht="15.75" x14ac:dyDescent="0.25">
      <c r="A1179" s="827" t="s">
        <v>0</v>
      </c>
      <c r="B1179" s="828"/>
      <c r="C1179" s="828"/>
      <c r="D1179" s="829" t="str">
        <f>$D$3</f>
        <v>Julho/2022</v>
      </c>
      <c r="E1179" s="828"/>
      <c r="F1179" s="828"/>
      <c r="G1179" s="830" t="s">
        <v>1</v>
      </c>
      <c r="H1179" s="830" t="s">
        <v>1002</v>
      </c>
      <c r="I1179" s="831" t="s">
        <v>105</v>
      </c>
    </row>
    <row r="1180" spans="1:9" ht="31.5" x14ac:dyDescent="0.25">
      <c r="A1180" s="880">
        <v>5213417</v>
      </c>
      <c r="B1180" s="817" t="s">
        <v>1000</v>
      </c>
      <c r="C1180" s="745" t="str">
        <f>I1179</f>
        <v>m²</v>
      </c>
      <c r="D1180" s="748">
        <f>I1220</f>
        <v>485.22</v>
      </c>
      <c r="E1180" s="746"/>
      <c r="F1180" s="746"/>
      <c r="G1180" s="746"/>
      <c r="H1180" s="733"/>
      <c r="I1180" s="833" t="s">
        <v>5</v>
      </c>
    </row>
    <row r="1181" spans="1:9" ht="15.75" x14ac:dyDescent="0.25">
      <c r="A1181" s="834"/>
      <c r="B1181" s="828"/>
      <c r="C1181" s="828"/>
      <c r="D1181" s="1100" t="s">
        <v>6</v>
      </c>
      <c r="E1181" s="1101"/>
      <c r="F1181" s="1100" t="s">
        <v>7</v>
      </c>
      <c r="G1181" s="1101"/>
      <c r="H1181" s="828"/>
      <c r="I1181" s="835" t="s">
        <v>8</v>
      </c>
    </row>
    <row r="1182" spans="1:9" ht="15.75" x14ac:dyDescent="0.25">
      <c r="A1182" s="836" t="s">
        <v>9</v>
      </c>
      <c r="B1182" s="746"/>
      <c r="C1182" s="734" t="s">
        <v>10</v>
      </c>
      <c r="D1182" s="734" t="s">
        <v>11</v>
      </c>
      <c r="E1182" s="734" t="s">
        <v>12</v>
      </c>
      <c r="F1182" s="734" t="s">
        <v>13</v>
      </c>
      <c r="G1182" s="734" t="s">
        <v>14</v>
      </c>
      <c r="H1182" s="746"/>
      <c r="I1182" s="837" t="s">
        <v>15</v>
      </c>
    </row>
    <row r="1183" spans="1:9" x14ac:dyDescent="0.25">
      <c r="A1183" s="838" t="s">
        <v>243</v>
      </c>
      <c r="B1183" s="839" t="s">
        <v>244</v>
      </c>
      <c r="C1183" s="840">
        <v>0.15060000000000001</v>
      </c>
      <c r="D1183" s="840" t="s">
        <v>19</v>
      </c>
      <c r="E1183" s="840" t="s">
        <v>20</v>
      </c>
      <c r="F1183" s="841">
        <f>VLOOKUP(A1183,Equipamento!$A$8:$E$91,4,0)</f>
        <v>0.20519999999999999</v>
      </c>
      <c r="G1183" s="841">
        <f>VLOOKUP(A1183,Equipamento!$A$8:$E$91,5,0)</f>
        <v>0.1361</v>
      </c>
      <c r="H1183" s="842"/>
      <c r="I1183" s="843">
        <f t="shared" ref="I1183:I1187" si="122">ROUND(C1183*D1183*F1183+C1183*E1183*G1183,4)</f>
        <v>3.09E-2</v>
      </c>
    </row>
    <row r="1184" spans="1:9" x14ac:dyDescent="0.25">
      <c r="A1184" s="838" t="s">
        <v>106</v>
      </c>
      <c r="B1184" s="839" t="s">
        <v>1081</v>
      </c>
      <c r="C1184" s="840">
        <v>0.48193000000000003</v>
      </c>
      <c r="D1184" s="840" t="s">
        <v>19</v>
      </c>
      <c r="E1184" s="840" t="s">
        <v>20</v>
      </c>
      <c r="F1184" s="841">
        <f>VLOOKUP(A1184,Equipamento!$A$8:$E$91,4,0)</f>
        <v>20.365600000000001</v>
      </c>
      <c r="G1184" s="841">
        <f>VLOOKUP(A1184,Equipamento!$A$8:$E$91,5,0)</f>
        <v>3.8374999999999999</v>
      </c>
      <c r="H1184" s="842"/>
      <c r="I1184" s="843">
        <f t="shared" si="122"/>
        <v>9.8148</v>
      </c>
    </row>
    <row r="1185" spans="1:9" x14ac:dyDescent="0.25">
      <c r="A1185" s="838" t="s">
        <v>245</v>
      </c>
      <c r="B1185" s="839" t="s">
        <v>246</v>
      </c>
      <c r="C1185" s="840">
        <v>0.20080000000000001</v>
      </c>
      <c r="D1185" s="840" t="s">
        <v>19</v>
      </c>
      <c r="E1185" s="840" t="s">
        <v>20</v>
      </c>
      <c r="F1185" s="841">
        <f>VLOOKUP(A1185,Equipamento!$A$8:$E$91,4,0)</f>
        <v>14.7278</v>
      </c>
      <c r="G1185" s="841">
        <f>VLOOKUP(A1185,Equipamento!$A$8:$E$91,5,0)</f>
        <v>9.3618000000000006</v>
      </c>
      <c r="H1185" s="842"/>
      <c r="I1185" s="843">
        <f t="shared" si="122"/>
        <v>2.9573</v>
      </c>
    </row>
    <row r="1186" spans="1:9" x14ac:dyDescent="0.25">
      <c r="A1186" s="838" t="s">
        <v>247</v>
      </c>
      <c r="B1186" s="839" t="s">
        <v>248</v>
      </c>
      <c r="C1186" s="840">
        <v>0.48193000000000003</v>
      </c>
      <c r="D1186" s="840" t="s">
        <v>19</v>
      </c>
      <c r="E1186" s="840" t="s">
        <v>20</v>
      </c>
      <c r="F1186" s="841">
        <f>VLOOKUP(A1186,Equipamento!$A$8:$E$91,4,0)</f>
        <v>7.8434999999999997</v>
      </c>
      <c r="G1186" s="841">
        <f>VLOOKUP(A1186,Equipamento!$A$8:$E$91,5,0)</f>
        <v>4.9858000000000002</v>
      </c>
      <c r="H1186" s="842"/>
      <c r="I1186" s="843">
        <f t="shared" si="122"/>
        <v>3.78</v>
      </c>
    </row>
    <row r="1187" spans="1:9" x14ac:dyDescent="0.25">
      <c r="A1187" s="838" t="s">
        <v>241</v>
      </c>
      <c r="B1187" s="839" t="s">
        <v>242</v>
      </c>
      <c r="C1187" s="840">
        <v>0.48193000000000003</v>
      </c>
      <c r="D1187" s="840" t="s">
        <v>19</v>
      </c>
      <c r="E1187" s="840" t="s">
        <v>20</v>
      </c>
      <c r="F1187" s="841">
        <f>VLOOKUP(A1187,Equipamento!$A$8:$E$91,4,0)</f>
        <v>18.6477</v>
      </c>
      <c r="G1187" s="841">
        <f>VLOOKUP(A1187,Equipamento!$A$8:$E$91,5,0)</f>
        <v>11.755599999999999</v>
      </c>
      <c r="H1187" s="842"/>
      <c r="I1187" s="843">
        <f t="shared" si="122"/>
        <v>8.9869000000000003</v>
      </c>
    </row>
    <row r="1188" spans="1:9" x14ac:dyDescent="0.25">
      <c r="A1188" s="838"/>
      <c r="B1188" s="839"/>
      <c r="C1188" s="840"/>
      <c r="D1188" s="840"/>
      <c r="E1188" s="840"/>
      <c r="F1188" s="841"/>
      <c r="G1188" s="841"/>
      <c r="H1188" s="842"/>
      <c r="I1188" s="843"/>
    </row>
    <row r="1189" spans="1:9" ht="15" x14ac:dyDescent="0.25">
      <c r="A1189" s="845"/>
      <c r="B1189" s="739"/>
      <c r="C1189" s="739"/>
      <c r="D1189" s="739"/>
      <c r="E1189" s="739"/>
      <c r="F1189" s="739"/>
      <c r="G1189" s="739"/>
      <c r="H1189" s="646" t="s">
        <v>26</v>
      </c>
      <c r="I1189" s="846">
        <f>SUM(I1183:I1188)</f>
        <v>25.569900000000004</v>
      </c>
    </row>
    <row r="1190" spans="1:9" ht="15" x14ac:dyDescent="0.25">
      <c r="A1190" s="847" t="s">
        <v>27</v>
      </c>
      <c r="B1190" s="740"/>
      <c r="C1190" s="735" t="s">
        <v>10</v>
      </c>
      <c r="D1190" s="735" t="s">
        <v>28</v>
      </c>
      <c r="E1190" s="740"/>
      <c r="F1190" s="735" t="s">
        <v>29</v>
      </c>
      <c r="G1190" s="740"/>
      <c r="H1190" s="740"/>
      <c r="I1190" s="848" t="s">
        <v>30</v>
      </c>
    </row>
    <row r="1191" spans="1:9" x14ac:dyDescent="0.25">
      <c r="A1191" s="838" t="s">
        <v>87</v>
      </c>
      <c r="B1191" s="839" t="s">
        <v>88</v>
      </c>
      <c r="C1191" s="840" t="s">
        <v>133</v>
      </c>
      <c r="D1191" s="840" t="s">
        <v>33</v>
      </c>
      <c r="E1191" s="842"/>
      <c r="F1191" s="841">
        <f>VLOOKUP(A1191,'Mão de obra'!$A$3:$E$34,5,0)</f>
        <v>18.384599999999999</v>
      </c>
      <c r="G1191" s="842"/>
      <c r="H1191" s="842"/>
      <c r="I1191" s="843">
        <f t="shared" ref="I1191:I1194" si="123">ROUND(C1191*F1191,4)</f>
        <v>36.769199999999998</v>
      </c>
    </row>
    <row r="1192" spans="1:9" x14ac:dyDescent="0.25">
      <c r="A1192" s="838" t="s">
        <v>219</v>
      </c>
      <c r="B1192" s="839" t="s">
        <v>220</v>
      </c>
      <c r="C1192" s="840" t="s">
        <v>18</v>
      </c>
      <c r="D1192" s="840" t="s">
        <v>33</v>
      </c>
      <c r="E1192" s="842"/>
      <c r="F1192" s="841">
        <f>VLOOKUP(A1192,'Mão de obra'!$A$3:$E$34,5,0)</f>
        <v>29.901599999999998</v>
      </c>
      <c r="G1192" s="842"/>
      <c r="H1192" s="842"/>
      <c r="I1192" s="843">
        <f t="shared" si="123"/>
        <v>29.901599999999998</v>
      </c>
    </row>
    <row r="1193" spans="1:9" x14ac:dyDescent="0.25">
      <c r="A1193" s="838" t="s">
        <v>233</v>
      </c>
      <c r="B1193" s="839" t="s">
        <v>234</v>
      </c>
      <c r="C1193" s="840" t="s">
        <v>18</v>
      </c>
      <c r="D1193" s="840" t="s">
        <v>33</v>
      </c>
      <c r="E1193" s="842"/>
      <c r="F1193" s="841">
        <f>VLOOKUP(A1193,'Mão de obra'!$A$3:$E$34,5,0)</f>
        <v>27.124199999999998</v>
      </c>
      <c r="G1193" s="842"/>
      <c r="H1193" s="842"/>
      <c r="I1193" s="843">
        <f t="shared" si="123"/>
        <v>27.124199999999998</v>
      </c>
    </row>
    <row r="1194" spans="1:9" x14ac:dyDescent="0.25">
      <c r="A1194" s="838" t="s">
        <v>34</v>
      </c>
      <c r="B1194" s="839" t="s">
        <v>35</v>
      </c>
      <c r="C1194" s="840" t="s">
        <v>133</v>
      </c>
      <c r="D1194" s="840" t="s">
        <v>33</v>
      </c>
      <c r="E1194" s="842"/>
      <c r="F1194" s="841">
        <f>VLOOKUP(A1194,'Mão de obra'!$A$3:$E$34,5,0)</f>
        <v>16.700700000000001</v>
      </c>
      <c r="G1194" s="842"/>
      <c r="H1194" s="842"/>
      <c r="I1194" s="843">
        <f t="shared" si="123"/>
        <v>33.401400000000002</v>
      </c>
    </row>
    <row r="1195" spans="1:9" ht="15" x14ac:dyDescent="0.25">
      <c r="A1195" s="849"/>
      <c r="B1195" s="842"/>
      <c r="C1195" s="842"/>
      <c r="D1195" s="842"/>
      <c r="E1195" s="842"/>
      <c r="F1195" s="842"/>
      <c r="G1195" s="842"/>
      <c r="H1195" s="850" t="s">
        <v>36</v>
      </c>
      <c r="I1195" s="851">
        <f>SUM(I1191:I1194)</f>
        <v>127.19640000000001</v>
      </c>
    </row>
    <row r="1196" spans="1:9" ht="15" x14ac:dyDescent="0.25">
      <c r="A1196" s="845"/>
      <c r="B1196" s="739"/>
      <c r="C1196" s="739"/>
      <c r="D1196" s="739"/>
      <c r="E1196" s="739"/>
      <c r="F1196" s="739"/>
      <c r="G1196" s="739"/>
      <c r="H1196" s="646" t="s">
        <v>37</v>
      </c>
      <c r="I1196" s="846">
        <f>I1195+I1189</f>
        <v>152.7663</v>
      </c>
    </row>
    <row r="1197" spans="1:9" ht="15" x14ac:dyDescent="0.25">
      <c r="A1197" s="849"/>
      <c r="B1197" s="842"/>
      <c r="C1197" s="842"/>
      <c r="D1197" s="842"/>
      <c r="E1197" s="842"/>
      <c r="F1197" s="842"/>
      <c r="G1197" s="842"/>
      <c r="H1197" s="850" t="s">
        <v>38</v>
      </c>
      <c r="I1197" s="853">
        <f>ROUND(I1196/H1179,4)</f>
        <v>38.191600000000001</v>
      </c>
    </row>
    <row r="1198" spans="1:9" ht="15" x14ac:dyDescent="0.25">
      <c r="A1198" s="849"/>
      <c r="B1198" s="842"/>
      <c r="C1198" s="842"/>
      <c r="D1198" s="842"/>
      <c r="E1198" s="842"/>
      <c r="F1198" s="842"/>
      <c r="G1198" s="842"/>
      <c r="H1198" s="850" t="s">
        <v>39</v>
      </c>
      <c r="I1198" s="853">
        <v>0</v>
      </c>
    </row>
    <row r="1199" spans="1:9" ht="15" x14ac:dyDescent="0.25">
      <c r="A1199" s="845"/>
      <c r="B1199" s="739"/>
      <c r="C1199" s="739"/>
      <c r="D1199" s="739"/>
      <c r="E1199" s="739"/>
      <c r="F1199" s="739"/>
      <c r="G1199" s="739"/>
      <c r="H1199" s="646" t="s">
        <v>40</v>
      </c>
      <c r="I1199" s="874">
        <v>0</v>
      </c>
    </row>
    <row r="1200" spans="1:9" ht="15" x14ac:dyDescent="0.25">
      <c r="A1200" s="847" t="s">
        <v>41</v>
      </c>
      <c r="B1200" s="740"/>
      <c r="C1200" s="735" t="s">
        <v>10</v>
      </c>
      <c r="D1200" s="735" t="s">
        <v>28</v>
      </c>
      <c r="E1200" s="740"/>
      <c r="F1200" s="735" t="s">
        <v>42</v>
      </c>
      <c r="G1200" s="740"/>
      <c r="H1200" s="740"/>
      <c r="I1200" s="848" t="s">
        <v>43</v>
      </c>
    </row>
    <row r="1201" spans="1:9" x14ac:dyDescent="0.25">
      <c r="A1201" s="838" t="s">
        <v>249</v>
      </c>
      <c r="B1201" s="839" t="s">
        <v>250</v>
      </c>
      <c r="C1201" s="840" t="s">
        <v>1003</v>
      </c>
      <c r="D1201" s="840" t="s">
        <v>50</v>
      </c>
      <c r="E1201" s="842"/>
      <c r="F1201" s="841">
        <f>VLOOKUP(A1201,Material!$A$8:$D$108,4,0)</f>
        <v>17.992699999999999</v>
      </c>
      <c r="G1201" s="842"/>
      <c r="H1201" s="842"/>
      <c r="I1201" s="843">
        <f t="shared" ref="I1201:I1203" si="124">ROUND(C1201*F1201,4)</f>
        <v>211.864</v>
      </c>
    </row>
    <row r="1202" spans="1:9" x14ac:dyDescent="0.25">
      <c r="A1202" s="838" t="s">
        <v>251</v>
      </c>
      <c r="B1202" s="839" t="s">
        <v>252</v>
      </c>
      <c r="C1202" s="840" t="s">
        <v>18</v>
      </c>
      <c r="D1202" s="840" t="s">
        <v>105</v>
      </c>
      <c r="E1202" s="842"/>
      <c r="F1202" s="841">
        <f>VLOOKUP(A1202,Material!$A$8:$D$108,4,0)</f>
        <v>130.34719999999999</v>
      </c>
      <c r="G1202" s="842"/>
      <c r="H1202" s="842"/>
      <c r="I1202" s="843">
        <f t="shared" si="124"/>
        <v>130.34719999999999</v>
      </c>
    </row>
    <row r="1203" spans="1:9" x14ac:dyDescent="0.25">
      <c r="A1203" s="838" t="s">
        <v>253</v>
      </c>
      <c r="B1203" s="839" t="s">
        <v>254</v>
      </c>
      <c r="C1203" s="840" t="s">
        <v>1004</v>
      </c>
      <c r="D1203" s="840" t="s">
        <v>105</v>
      </c>
      <c r="E1203" s="842"/>
      <c r="F1203" s="841">
        <f>VLOOKUP(A1203,Material!$A$8:$D$108,4,0)</f>
        <v>230.23830000000001</v>
      </c>
      <c r="G1203" s="842"/>
      <c r="H1203" s="842"/>
      <c r="I1203" s="843">
        <f t="shared" si="124"/>
        <v>92.095299999999995</v>
      </c>
    </row>
    <row r="1204" spans="1:9" ht="15" x14ac:dyDescent="0.25">
      <c r="A1204" s="845"/>
      <c r="B1204" s="739"/>
      <c r="C1204" s="739"/>
      <c r="D1204" s="739"/>
      <c r="E1204" s="739"/>
      <c r="F1204" s="739"/>
      <c r="G1204" s="739"/>
      <c r="H1204" s="646" t="s">
        <v>51</v>
      </c>
      <c r="I1204" s="846">
        <f>SUM(I1201:I1203)</f>
        <v>434.30649999999997</v>
      </c>
    </row>
    <row r="1205" spans="1:9" ht="15" x14ac:dyDescent="0.25">
      <c r="A1205" s="847" t="s">
        <v>52</v>
      </c>
      <c r="B1205" s="740"/>
      <c r="C1205" s="735" t="s">
        <v>10</v>
      </c>
      <c r="D1205" s="735" t="s">
        <v>28</v>
      </c>
      <c r="E1205" s="740"/>
      <c r="F1205" s="735" t="s">
        <v>43</v>
      </c>
      <c r="G1205" s="740"/>
      <c r="H1205" s="740"/>
      <c r="I1205" s="856" t="s">
        <v>43</v>
      </c>
    </row>
    <row r="1206" spans="1:9" ht="28.5" x14ac:dyDescent="0.25">
      <c r="A1206" s="838" t="s">
        <v>1005</v>
      </c>
      <c r="B1206" s="839" t="s">
        <v>1006</v>
      </c>
      <c r="C1206" s="840" t="s">
        <v>18</v>
      </c>
      <c r="D1206" s="840" t="s">
        <v>105</v>
      </c>
      <c r="E1206" s="842"/>
      <c r="F1206" s="908">
        <v>12.29</v>
      </c>
      <c r="G1206" s="842"/>
      <c r="H1206" s="842"/>
      <c r="I1206" s="892">
        <f>ROUND(F1206*C1206,4)</f>
        <v>12.29</v>
      </c>
    </row>
    <row r="1207" spans="1:9" ht="15.75" x14ac:dyDescent="0.25">
      <c r="A1207" s="834"/>
      <c r="B1207" s="828"/>
      <c r="C1207" s="828"/>
      <c r="D1207" s="828"/>
      <c r="E1207" s="828"/>
      <c r="F1207" s="828"/>
      <c r="G1207" s="828"/>
      <c r="H1207" s="830" t="s">
        <v>53</v>
      </c>
      <c r="I1207" s="857">
        <f>I1206</f>
        <v>12.29</v>
      </c>
    </row>
    <row r="1208" spans="1:9" ht="15.75" x14ac:dyDescent="0.25">
      <c r="A1208" s="858"/>
      <c r="B1208" s="746"/>
      <c r="C1208" s="746"/>
      <c r="D1208" s="746"/>
      <c r="E1208" s="746"/>
      <c r="F1208" s="746"/>
      <c r="G1208" s="746"/>
      <c r="H1208" s="648" t="s">
        <v>54</v>
      </c>
      <c r="I1208" s="875">
        <f>I1207+I1204+SUM(I1197:I1199)</f>
        <v>484.78809999999999</v>
      </c>
    </row>
    <row r="1209" spans="1:9" ht="15.75" x14ac:dyDescent="0.25">
      <c r="A1209" s="860" t="s">
        <v>55</v>
      </c>
      <c r="B1209" s="816"/>
      <c r="C1209" s="815" t="s">
        <v>56</v>
      </c>
      <c r="D1209" s="815" t="s">
        <v>10</v>
      </c>
      <c r="E1209" s="815" t="s">
        <v>28</v>
      </c>
      <c r="F1209" s="815" t="s">
        <v>43</v>
      </c>
      <c r="G1209" s="816"/>
      <c r="H1209" s="816"/>
      <c r="I1209" s="861" t="s">
        <v>43</v>
      </c>
    </row>
    <row r="1210" spans="1:9" x14ac:dyDescent="0.25">
      <c r="A1210" s="838" t="s">
        <v>249</v>
      </c>
      <c r="B1210" s="839" t="s">
        <v>1007</v>
      </c>
      <c r="C1210" s="840">
        <v>5914333</v>
      </c>
      <c r="D1210" s="840" t="s">
        <v>1009</v>
      </c>
      <c r="E1210" s="840" t="s">
        <v>59</v>
      </c>
      <c r="F1210" s="841">
        <f>I1373</f>
        <v>34.67</v>
      </c>
      <c r="G1210" s="842"/>
      <c r="H1210" s="842"/>
      <c r="I1210" s="843">
        <f t="shared" ref="I1210:I1212" si="125">ROUND(D1210*F1210,4)</f>
        <v>0.40839999999999999</v>
      </c>
    </row>
    <row r="1211" spans="1:9" x14ac:dyDescent="0.25">
      <c r="A1211" s="838" t="s">
        <v>251</v>
      </c>
      <c r="B1211" s="839" t="s">
        <v>1010</v>
      </c>
      <c r="C1211" s="840">
        <v>5914655</v>
      </c>
      <c r="D1211" s="840">
        <v>4.4000000000000002E-4</v>
      </c>
      <c r="E1211" s="840" t="s">
        <v>59</v>
      </c>
      <c r="F1211" s="841">
        <f>$I$1609</f>
        <v>33.44</v>
      </c>
      <c r="G1211" s="842"/>
      <c r="H1211" s="842"/>
      <c r="I1211" s="843">
        <f t="shared" si="125"/>
        <v>1.47E-2</v>
      </c>
    </row>
    <row r="1212" spans="1:9" x14ac:dyDescent="0.25">
      <c r="A1212" s="838" t="s">
        <v>253</v>
      </c>
      <c r="B1212" s="839" t="s">
        <v>1012</v>
      </c>
      <c r="C1212" s="840">
        <v>5914655</v>
      </c>
      <c r="D1212" s="840">
        <v>1.9000000000000001E-4</v>
      </c>
      <c r="E1212" s="840" t="s">
        <v>59</v>
      </c>
      <c r="F1212" s="841">
        <f>$I$1609</f>
        <v>33.44</v>
      </c>
      <c r="G1212" s="842"/>
      <c r="H1212" s="842"/>
      <c r="I1212" s="843">
        <f t="shared" si="125"/>
        <v>6.4000000000000003E-3</v>
      </c>
    </row>
    <row r="1213" spans="1:9" ht="15" x14ac:dyDescent="0.25">
      <c r="A1213" s="845"/>
      <c r="B1213" s="739"/>
      <c r="C1213" s="739"/>
      <c r="D1213" s="739"/>
      <c r="E1213" s="739"/>
      <c r="F1213" s="739"/>
      <c r="G1213" s="739"/>
      <c r="H1213" s="646" t="s">
        <v>63</v>
      </c>
      <c r="I1213" s="846">
        <f>SUM(I1210:I1212)</f>
        <v>0.42949999999999999</v>
      </c>
    </row>
    <row r="1214" spans="1:9" ht="15" x14ac:dyDescent="0.25">
      <c r="A1214" s="862" t="s">
        <v>64</v>
      </c>
      <c r="B1214" s="842"/>
      <c r="C1214" s="863" t="s">
        <v>10</v>
      </c>
      <c r="D1214" s="863" t="s">
        <v>28</v>
      </c>
      <c r="E1214" s="740"/>
      <c r="F1214" s="735" t="s">
        <v>65</v>
      </c>
      <c r="G1214" s="740"/>
      <c r="H1214" s="842"/>
      <c r="I1214" s="853" t="s">
        <v>43</v>
      </c>
    </row>
    <row r="1215" spans="1:9" ht="15" x14ac:dyDescent="0.25">
      <c r="A1215" s="845"/>
      <c r="B1215" s="739"/>
      <c r="C1215" s="739"/>
      <c r="D1215" s="739"/>
      <c r="E1215" s="736" t="s">
        <v>66</v>
      </c>
      <c r="F1215" s="736" t="s">
        <v>67</v>
      </c>
      <c r="G1215" s="736" t="s">
        <v>68</v>
      </c>
      <c r="H1215" s="739"/>
      <c r="I1215" s="864"/>
    </row>
    <row r="1216" spans="1:9" x14ac:dyDescent="0.25">
      <c r="A1216" s="838" t="s">
        <v>249</v>
      </c>
      <c r="B1216" s="839" t="s">
        <v>1007</v>
      </c>
      <c r="C1216" s="840" t="s">
        <v>1009</v>
      </c>
      <c r="D1216" s="840" t="s">
        <v>69</v>
      </c>
      <c r="E1216" s="844">
        <f>$I$1426</f>
        <v>1.22</v>
      </c>
      <c r="F1216" s="844">
        <f>$I$1452</f>
        <v>0.97</v>
      </c>
      <c r="G1216" s="844">
        <f>$I$1478</f>
        <v>0.79</v>
      </c>
      <c r="H1216" s="842"/>
      <c r="I1216" s="888">
        <f>ROUND(C1216*((VLOOKUP(A1216,Material!$A$8:$H$108,6,0)*Composições!E1216)+(VLOOKUP(A1216,Material!$A$8:$H$108,7,0)*Composições!F1216)+(VLOOKUP(A1216,Material!$A$8:$H$108,8,0)*Composições!G1216)),4)</f>
        <v>0</v>
      </c>
    </row>
    <row r="1217" spans="1:9" x14ac:dyDescent="0.25">
      <c r="A1217" s="838" t="s">
        <v>251</v>
      </c>
      <c r="B1217" s="839" t="s">
        <v>1010</v>
      </c>
      <c r="C1217" s="840" t="s">
        <v>1011</v>
      </c>
      <c r="D1217" s="840" t="s">
        <v>69</v>
      </c>
      <c r="E1217" s="873">
        <f>I$1727</f>
        <v>1.91</v>
      </c>
      <c r="F1217" s="873">
        <f>I$1701</f>
        <v>1.52</v>
      </c>
      <c r="G1217" s="873">
        <f>I$1753</f>
        <v>1.24</v>
      </c>
      <c r="H1217" s="842"/>
      <c r="I1217" s="888">
        <f>ROUND(C1217*((VLOOKUP(A1217,Material!$A$8:$H$108,6,0)*Composições!E1217)+(VLOOKUP(A1217,Material!$A$8:$H$108,7,0)*Composições!F1217)+(VLOOKUP(A1217,Material!$A$8:$H$108,8,0)*Composições!G1217)),4)</f>
        <v>0</v>
      </c>
    </row>
    <row r="1218" spans="1:9" x14ac:dyDescent="0.25">
      <c r="A1218" s="838" t="s">
        <v>253</v>
      </c>
      <c r="B1218" s="839" t="s">
        <v>1012</v>
      </c>
      <c r="C1218" s="840" t="s">
        <v>1013</v>
      </c>
      <c r="D1218" s="840" t="s">
        <v>69</v>
      </c>
      <c r="E1218" s="873">
        <f>I$1727</f>
        <v>1.91</v>
      </c>
      <c r="F1218" s="873">
        <f>I$1701</f>
        <v>1.52</v>
      </c>
      <c r="G1218" s="873">
        <f>I$1753</f>
        <v>1.24</v>
      </c>
      <c r="H1218" s="842"/>
      <c r="I1218" s="888">
        <f>ROUND(C1218*((VLOOKUP(A1218,Material!$A$8:$H$108,6,0)*Composições!E1218)+(VLOOKUP(A1218,Material!$A$8:$H$108,7,0)*Composições!F1218)+(VLOOKUP(A1218,Material!$A$8:$H$108,8,0)*Composições!G1218)),4)</f>
        <v>0</v>
      </c>
    </row>
    <row r="1219" spans="1:9" ht="15" x14ac:dyDescent="0.25">
      <c r="A1219" s="849"/>
      <c r="B1219" s="842"/>
      <c r="C1219" s="842"/>
      <c r="D1219" s="842"/>
      <c r="E1219" s="842"/>
      <c r="F1219" s="842"/>
      <c r="G1219" s="842"/>
      <c r="H1219" s="850" t="s">
        <v>70</v>
      </c>
      <c r="I1219" s="853">
        <f>SUM(I1216:I1218)</f>
        <v>0</v>
      </c>
    </row>
    <row r="1220" spans="1:9" ht="15.75" thickBot="1" x14ac:dyDescent="0.3">
      <c r="A1220" s="865"/>
      <c r="B1220" s="747"/>
      <c r="C1220" s="747"/>
      <c r="D1220" s="747"/>
      <c r="E1220" s="747"/>
      <c r="F1220" s="747"/>
      <c r="G1220" s="747"/>
      <c r="H1220" s="649" t="s">
        <v>71</v>
      </c>
      <c r="I1220" s="876">
        <f>ROUND(I1219+I1213+I1208,2)</f>
        <v>485.22</v>
      </c>
    </row>
    <row r="1221" spans="1:9" x14ac:dyDescent="0.25">
      <c r="A1221" s="849"/>
      <c r="B1221" s="839" t="s">
        <v>72</v>
      </c>
      <c r="C1221" s="842"/>
      <c r="D1221" s="842"/>
      <c r="E1221" s="842"/>
      <c r="F1221" s="842"/>
      <c r="G1221" s="842"/>
      <c r="H1221" s="842"/>
      <c r="I1221" s="867"/>
    </row>
    <row r="1222" spans="1:9" x14ac:dyDescent="0.25">
      <c r="A1222" s="868"/>
      <c r="B1222" s="870"/>
      <c r="C1222" s="870"/>
      <c r="D1222" s="870"/>
      <c r="E1222" s="870"/>
      <c r="F1222" s="870"/>
      <c r="G1222" s="870"/>
      <c r="H1222" s="870"/>
      <c r="I1222" s="871"/>
    </row>
    <row r="1223" spans="1:9" ht="18" x14ac:dyDescent="0.25">
      <c r="A1223" s="822" t="s">
        <v>223</v>
      </c>
      <c r="B1223" s="823"/>
      <c r="C1223" s="823"/>
      <c r="D1223" s="824"/>
      <c r="E1223" s="823"/>
      <c r="F1223" s="825"/>
      <c r="G1223" s="824"/>
      <c r="H1223" s="823"/>
      <c r="I1223" s="826"/>
    </row>
    <row r="1224" spans="1:9" ht="15.75" x14ac:dyDescent="0.25">
      <c r="A1224" s="827" t="s">
        <v>0</v>
      </c>
      <c r="B1224" s="828"/>
      <c r="C1224" s="828"/>
      <c r="D1224" s="829" t="str">
        <f>$D$3</f>
        <v>Julho/2022</v>
      </c>
      <c r="E1224" s="828"/>
      <c r="F1224" s="828"/>
      <c r="G1224" s="830" t="s">
        <v>1</v>
      </c>
      <c r="H1224" s="830">
        <v>19.149999999999999</v>
      </c>
      <c r="I1224" s="831" t="s">
        <v>105</v>
      </c>
    </row>
    <row r="1225" spans="1:9" ht="31.5" x14ac:dyDescent="0.25">
      <c r="A1225" s="880" t="s">
        <v>1014</v>
      </c>
      <c r="B1225" s="817" t="s">
        <v>1006</v>
      </c>
      <c r="C1225" s="745" t="str">
        <f>I1224</f>
        <v>m²</v>
      </c>
      <c r="D1225" s="748">
        <f>I1252</f>
        <v>13.47</v>
      </c>
      <c r="E1225" s="746"/>
      <c r="F1225" s="746"/>
      <c r="G1225" s="746"/>
      <c r="H1225" s="733"/>
      <c r="I1225" s="833" t="s">
        <v>5</v>
      </c>
    </row>
    <row r="1226" spans="1:9" ht="15.75" x14ac:dyDescent="0.25">
      <c r="A1226" s="834"/>
      <c r="B1226" s="828"/>
      <c r="C1226" s="828"/>
      <c r="D1226" s="1100" t="s">
        <v>6</v>
      </c>
      <c r="E1226" s="1101"/>
      <c r="F1226" s="1100" t="s">
        <v>7</v>
      </c>
      <c r="G1226" s="1101"/>
      <c r="H1226" s="828"/>
      <c r="I1226" s="835" t="s">
        <v>8</v>
      </c>
    </row>
    <row r="1227" spans="1:9" ht="15.75" x14ac:dyDescent="0.25">
      <c r="A1227" s="836" t="s">
        <v>9</v>
      </c>
      <c r="B1227" s="746"/>
      <c r="C1227" s="734" t="s">
        <v>10</v>
      </c>
      <c r="D1227" s="734" t="s">
        <v>11</v>
      </c>
      <c r="E1227" s="734" t="s">
        <v>12</v>
      </c>
      <c r="F1227" s="734" t="s">
        <v>13</v>
      </c>
      <c r="G1227" s="734" t="s">
        <v>14</v>
      </c>
      <c r="H1227" s="746"/>
      <c r="I1227" s="837" t="s">
        <v>15</v>
      </c>
    </row>
    <row r="1228" spans="1:9" ht="28.5" x14ac:dyDescent="0.25">
      <c r="A1228" s="838" t="s">
        <v>262</v>
      </c>
      <c r="B1228" s="839" t="s">
        <v>263</v>
      </c>
      <c r="C1228" s="840" t="s">
        <v>18</v>
      </c>
      <c r="D1228" s="840" t="s">
        <v>19</v>
      </c>
      <c r="E1228" s="840" t="s">
        <v>20</v>
      </c>
      <c r="F1228" s="841">
        <f>VLOOKUP(A1228,Equipamento!$A$8:$E$91,4,0)</f>
        <v>39.147300000000001</v>
      </c>
      <c r="G1228" s="841">
        <f>VLOOKUP(A1228,Equipamento!$A$8:$E$91,5,0)</f>
        <v>32.969200000000001</v>
      </c>
      <c r="H1228" s="842"/>
      <c r="I1228" s="892">
        <f>ROUND(C1228*(D1228*F1228+E1228*G1228),4)</f>
        <v>39.147300000000001</v>
      </c>
    </row>
    <row r="1229" spans="1:9" x14ac:dyDescent="0.25">
      <c r="A1229" s="838" t="s">
        <v>106</v>
      </c>
      <c r="B1229" s="839" t="s">
        <v>107</v>
      </c>
      <c r="C1229" s="840" t="s">
        <v>18</v>
      </c>
      <c r="D1229" s="840" t="s">
        <v>19</v>
      </c>
      <c r="E1229" s="840" t="s">
        <v>20</v>
      </c>
      <c r="F1229" s="841">
        <f>VLOOKUP(A1229,Equipamento!$A$8:$E$91,4,0)</f>
        <v>20.365600000000001</v>
      </c>
      <c r="G1229" s="841">
        <f>VLOOKUP(A1229,Equipamento!$A$8:$E$91,5,0)</f>
        <v>3.8374999999999999</v>
      </c>
      <c r="H1229" s="842"/>
      <c r="I1229" s="892">
        <f>ROUND(C1229*(D1229*F1229+E1229*G1229),4)</f>
        <v>20.365600000000001</v>
      </c>
    </row>
    <row r="1230" spans="1:9" ht="15" x14ac:dyDescent="0.25">
      <c r="A1230" s="845"/>
      <c r="B1230" s="739"/>
      <c r="C1230" s="739"/>
      <c r="D1230" s="739"/>
      <c r="E1230" s="739"/>
      <c r="F1230" s="739"/>
      <c r="G1230" s="739"/>
      <c r="H1230" s="646" t="s">
        <v>26</v>
      </c>
      <c r="I1230" s="874">
        <f>SUM(I1228:I1229)</f>
        <v>59.512900000000002</v>
      </c>
    </row>
    <row r="1231" spans="1:9" ht="15" x14ac:dyDescent="0.25">
      <c r="A1231" s="847" t="s">
        <v>27</v>
      </c>
      <c r="B1231" s="740"/>
      <c r="C1231" s="735" t="s">
        <v>10</v>
      </c>
      <c r="D1231" s="735" t="s">
        <v>28</v>
      </c>
      <c r="E1231" s="740"/>
      <c r="F1231" s="735" t="s">
        <v>29</v>
      </c>
      <c r="G1231" s="740"/>
      <c r="H1231" s="740"/>
      <c r="I1231" s="848" t="s">
        <v>30</v>
      </c>
    </row>
    <row r="1232" spans="1:9" x14ac:dyDescent="0.25">
      <c r="A1232" s="838" t="s">
        <v>87</v>
      </c>
      <c r="B1232" s="839" t="s">
        <v>88</v>
      </c>
      <c r="C1232" s="840" t="s">
        <v>18</v>
      </c>
      <c r="D1232" s="840" t="s">
        <v>33</v>
      </c>
      <c r="E1232" s="842"/>
      <c r="F1232" s="841">
        <f>VLOOKUP(A1232,'Mão de obra'!$A$3:$E$34,5,0)</f>
        <v>18.384599999999999</v>
      </c>
      <c r="G1232" s="842"/>
      <c r="H1232" s="842"/>
      <c r="I1232" s="892">
        <f>ROUND(F1232*C1232,4)</f>
        <v>18.384599999999999</v>
      </c>
    </row>
    <row r="1233" spans="1:9" x14ac:dyDescent="0.25">
      <c r="A1233" s="838" t="s">
        <v>264</v>
      </c>
      <c r="B1233" s="839" t="s">
        <v>265</v>
      </c>
      <c r="C1233" s="840">
        <v>2</v>
      </c>
      <c r="D1233" s="840" t="s">
        <v>33</v>
      </c>
      <c r="E1233" s="842"/>
      <c r="F1233" s="841">
        <f>VLOOKUP(A1233,'Mão de obra'!$A$3:$E$34,5,0)</f>
        <v>27.2485</v>
      </c>
      <c r="G1233" s="842"/>
      <c r="H1233" s="842"/>
      <c r="I1233" s="892">
        <f t="shared" ref="I1233" si="126">ROUND(F1233*C1233,4)</f>
        <v>54.497</v>
      </c>
    </row>
    <row r="1234" spans="1:9" ht="15" x14ac:dyDescent="0.25">
      <c r="A1234" s="849"/>
      <c r="B1234" s="842"/>
      <c r="C1234" s="842"/>
      <c r="D1234" s="842"/>
      <c r="E1234" s="842"/>
      <c r="F1234" s="842"/>
      <c r="G1234" s="842"/>
      <c r="H1234" s="850" t="s">
        <v>36</v>
      </c>
      <c r="I1234" s="853">
        <f>SUM(I1232:I1233)</f>
        <v>72.881599999999992</v>
      </c>
    </row>
    <row r="1235" spans="1:9" ht="15" x14ac:dyDescent="0.25">
      <c r="A1235" s="845"/>
      <c r="B1235" s="739"/>
      <c r="C1235" s="739"/>
      <c r="D1235" s="739"/>
      <c r="E1235" s="739"/>
      <c r="F1235" s="739"/>
      <c r="G1235" s="739"/>
      <c r="H1235" s="646" t="s">
        <v>37</v>
      </c>
      <c r="I1235" s="874">
        <f>I1234+I1230</f>
        <v>132.39449999999999</v>
      </c>
    </row>
    <row r="1236" spans="1:9" ht="15" x14ac:dyDescent="0.25">
      <c r="A1236" s="849"/>
      <c r="B1236" s="842"/>
      <c r="C1236" s="842"/>
      <c r="D1236" s="842"/>
      <c r="E1236" s="842"/>
      <c r="F1236" s="842"/>
      <c r="G1236" s="842"/>
      <c r="H1236" s="850" t="s">
        <v>38</v>
      </c>
      <c r="I1236" s="853">
        <f>ROUND(I1235/H1224,4)</f>
        <v>6.9135999999999997</v>
      </c>
    </row>
    <row r="1237" spans="1:9" ht="15" x14ac:dyDescent="0.25">
      <c r="A1237" s="849"/>
      <c r="B1237" s="842"/>
      <c r="C1237" s="842"/>
      <c r="D1237" s="842"/>
      <c r="E1237" s="842"/>
      <c r="F1237" s="842"/>
      <c r="G1237" s="842"/>
      <c r="H1237" s="850" t="s">
        <v>39</v>
      </c>
      <c r="I1237" s="853">
        <v>0</v>
      </c>
    </row>
    <row r="1238" spans="1:9" ht="15" x14ac:dyDescent="0.25">
      <c r="A1238" s="845"/>
      <c r="B1238" s="739"/>
      <c r="C1238" s="739"/>
      <c r="D1238" s="739"/>
      <c r="E1238" s="739"/>
      <c r="F1238" s="739"/>
      <c r="G1238" s="739"/>
      <c r="H1238" s="646" t="s">
        <v>40</v>
      </c>
      <c r="I1238" s="874">
        <v>0</v>
      </c>
    </row>
    <row r="1239" spans="1:9" ht="15" x14ac:dyDescent="0.25">
      <c r="A1239" s="847" t="s">
        <v>41</v>
      </c>
      <c r="B1239" s="740"/>
      <c r="C1239" s="735" t="s">
        <v>10</v>
      </c>
      <c r="D1239" s="735" t="s">
        <v>28</v>
      </c>
      <c r="E1239" s="740"/>
      <c r="F1239" s="735" t="s">
        <v>42</v>
      </c>
      <c r="G1239" s="740"/>
      <c r="H1239" s="740"/>
      <c r="I1239" s="848" t="s">
        <v>43</v>
      </c>
    </row>
    <row r="1240" spans="1:9" x14ac:dyDescent="0.25">
      <c r="A1240" s="838" t="s">
        <v>266</v>
      </c>
      <c r="B1240" s="839" t="s">
        <v>267</v>
      </c>
      <c r="C1240" s="840">
        <v>0.112</v>
      </c>
      <c r="D1240" s="840" t="s">
        <v>50</v>
      </c>
      <c r="E1240" s="842"/>
      <c r="F1240" s="841">
        <f>VLOOKUP(A1240,Material!$A$8:$D$108,4,0)</f>
        <v>58.488</v>
      </c>
      <c r="G1240" s="842"/>
      <c r="H1240" s="842"/>
      <c r="I1240" s="843">
        <f t="shared" ref="I1240" si="127">ROUND(C1240*F1240,4)</f>
        <v>6.5507</v>
      </c>
    </row>
    <row r="1241" spans="1:9" ht="15" x14ac:dyDescent="0.25">
      <c r="A1241" s="845"/>
      <c r="B1241" s="739"/>
      <c r="C1241" s="739"/>
      <c r="D1241" s="739"/>
      <c r="E1241" s="739"/>
      <c r="F1241" s="739"/>
      <c r="G1241" s="739"/>
      <c r="H1241" s="646" t="s">
        <v>51</v>
      </c>
      <c r="I1241" s="846">
        <f>I1240</f>
        <v>6.5507</v>
      </c>
    </row>
    <row r="1242" spans="1:9" ht="15" x14ac:dyDescent="0.25">
      <c r="A1242" s="847" t="s">
        <v>52</v>
      </c>
      <c r="B1242" s="740"/>
      <c r="C1242" s="735" t="s">
        <v>10</v>
      </c>
      <c r="D1242" s="735" t="s">
        <v>28</v>
      </c>
      <c r="E1242" s="740"/>
      <c r="F1242" s="735" t="s">
        <v>43</v>
      </c>
      <c r="G1242" s="740"/>
      <c r="H1242" s="740"/>
      <c r="I1242" s="856" t="s">
        <v>43</v>
      </c>
    </row>
    <row r="1243" spans="1:9" ht="15.75" x14ac:dyDescent="0.25">
      <c r="A1243" s="834"/>
      <c r="B1243" s="828"/>
      <c r="C1243" s="828"/>
      <c r="D1243" s="828"/>
      <c r="E1243" s="828"/>
      <c r="F1243" s="828"/>
      <c r="G1243" s="828"/>
      <c r="H1243" s="830" t="s">
        <v>53</v>
      </c>
      <c r="I1243" s="857">
        <v>0</v>
      </c>
    </row>
    <row r="1244" spans="1:9" ht="15.75" x14ac:dyDescent="0.25">
      <c r="A1244" s="858"/>
      <c r="B1244" s="746"/>
      <c r="C1244" s="746"/>
      <c r="D1244" s="746"/>
      <c r="E1244" s="746"/>
      <c r="F1244" s="746"/>
      <c r="G1244" s="746"/>
      <c r="H1244" s="648" t="s">
        <v>54</v>
      </c>
      <c r="I1244" s="875">
        <f>SUM(I1236:I1238)+I1241+I1243</f>
        <v>13.4643</v>
      </c>
    </row>
    <row r="1245" spans="1:9" ht="15.75" x14ac:dyDescent="0.25">
      <c r="A1245" s="860" t="s">
        <v>55</v>
      </c>
      <c r="B1245" s="816"/>
      <c r="C1245" s="815" t="s">
        <v>56</v>
      </c>
      <c r="D1245" s="815" t="s">
        <v>10</v>
      </c>
      <c r="E1245" s="815" t="s">
        <v>28</v>
      </c>
      <c r="F1245" s="815" t="s">
        <v>43</v>
      </c>
      <c r="G1245" s="816"/>
      <c r="H1245" s="816"/>
      <c r="I1245" s="861" t="s">
        <v>43</v>
      </c>
    </row>
    <row r="1246" spans="1:9" x14ac:dyDescent="0.25">
      <c r="A1246" s="838" t="s">
        <v>266</v>
      </c>
      <c r="B1246" s="839" t="s">
        <v>1015</v>
      </c>
      <c r="C1246" s="840" t="s">
        <v>62</v>
      </c>
      <c r="D1246" s="840" t="s">
        <v>1016</v>
      </c>
      <c r="E1246" s="840" t="s">
        <v>59</v>
      </c>
      <c r="F1246" s="841">
        <f>$I$1609</f>
        <v>33.44</v>
      </c>
      <c r="G1246" s="842"/>
      <c r="H1246" s="842"/>
      <c r="I1246" s="843">
        <f>ROUND(D1246*F1246,4)</f>
        <v>2.7000000000000001E-3</v>
      </c>
    </row>
    <row r="1247" spans="1:9" ht="15" x14ac:dyDescent="0.25">
      <c r="A1247" s="845"/>
      <c r="B1247" s="739"/>
      <c r="C1247" s="739"/>
      <c r="D1247" s="739"/>
      <c r="E1247" s="739"/>
      <c r="F1247" s="739"/>
      <c r="G1247" s="739"/>
      <c r="H1247" s="646" t="s">
        <v>63</v>
      </c>
      <c r="I1247" s="846">
        <f>I1246</f>
        <v>2.7000000000000001E-3</v>
      </c>
    </row>
    <row r="1248" spans="1:9" ht="15" x14ac:dyDescent="0.25">
      <c r="A1248" s="862" t="s">
        <v>64</v>
      </c>
      <c r="B1248" s="842"/>
      <c r="C1248" s="863" t="s">
        <v>10</v>
      </c>
      <c r="D1248" s="863" t="s">
        <v>28</v>
      </c>
      <c r="E1248" s="740"/>
      <c r="F1248" s="735" t="s">
        <v>65</v>
      </c>
      <c r="G1248" s="740"/>
      <c r="H1248" s="842"/>
      <c r="I1248" s="853" t="s">
        <v>43</v>
      </c>
    </row>
    <row r="1249" spans="1:9" ht="15" x14ac:dyDescent="0.25">
      <c r="A1249" s="845"/>
      <c r="B1249" s="739"/>
      <c r="C1249" s="739"/>
      <c r="D1249" s="739"/>
      <c r="E1249" s="736" t="s">
        <v>66</v>
      </c>
      <c r="F1249" s="736" t="s">
        <v>67</v>
      </c>
      <c r="G1249" s="736" t="s">
        <v>68</v>
      </c>
      <c r="H1249" s="739"/>
      <c r="I1249" s="864"/>
    </row>
    <row r="1250" spans="1:9" x14ac:dyDescent="0.25">
      <c r="A1250" s="838" t="s">
        <v>266</v>
      </c>
      <c r="B1250" s="839" t="s">
        <v>1015</v>
      </c>
      <c r="C1250" s="840" t="s">
        <v>1016</v>
      </c>
      <c r="D1250" s="840" t="s">
        <v>69</v>
      </c>
      <c r="E1250" s="844">
        <f>$I$1426</f>
        <v>1.22</v>
      </c>
      <c r="F1250" s="844">
        <f>$I$1452</f>
        <v>0.97</v>
      </c>
      <c r="G1250" s="844">
        <f>$I$1478</f>
        <v>0.79</v>
      </c>
      <c r="H1250" s="842"/>
      <c r="I1250" s="888">
        <f>ROUND(C1250*((VLOOKUP(A1250,Material!$A$8:$H$108,6,0)*Composições!E1250)+(VLOOKUP(A1250,Material!$A$8:$H$108,7,0)*Composições!F1250)+(VLOOKUP(A1250,Material!$A$8:$H$108,8,0)*Composições!G1250)),4)</f>
        <v>0</v>
      </c>
    </row>
    <row r="1251" spans="1:9" ht="15" x14ac:dyDescent="0.25">
      <c r="A1251" s="849"/>
      <c r="B1251" s="842"/>
      <c r="C1251" s="842"/>
      <c r="D1251" s="842"/>
      <c r="E1251" s="842"/>
      <c r="F1251" s="842"/>
      <c r="G1251" s="842"/>
      <c r="H1251" s="850" t="s">
        <v>70</v>
      </c>
      <c r="I1251" s="853">
        <f>I1250</f>
        <v>0</v>
      </c>
    </row>
    <row r="1252" spans="1:9" ht="15.75" thickBot="1" x14ac:dyDescent="0.3">
      <c r="A1252" s="865"/>
      <c r="B1252" s="747"/>
      <c r="C1252" s="747"/>
      <c r="D1252" s="747"/>
      <c r="E1252" s="747"/>
      <c r="F1252" s="747"/>
      <c r="G1252" s="747"/>
      <c r="H1252" s="649" t="s">
        <v>71</v>
      </c>
      <c r="I1252" s="876">
        <f>ROUND(I1251+I1247+I1244,2)</f>
        <v>13.47</v>
      </c>
    </row>
    <row r="1253" spans="1:9" x14ac:dyDescent="0.25">
      <c r="A1253" s="849"/>
      <c r="B1253" s="839" t="s">
        <v>72</v>
      </c>
      <c r="C1253" s="842"/>
      <c r="D1253" s="842"/>
      <c r="E1253" s="842"/>
      <c r="F1253" s="842"/>
      <c r="G1253" s="842"/>
      <c r="H1253" s="842"/>
      <c r="I1253" s="867"/>
    </row>
    <row r="1254" spans="1:9" x14ac:dyDescent="0.25">
      <c r="A1254" s="868"/>
      <c r="B1254" s="870"/>
      <c r="C1254" s="870"/>
      <c r="D1254" s="870"/>
      <c r="E1254" s="870"/>
      <c r="F1254" s="870"/>
      <c r="G1254" s="870"/>
      <c r="H1254" s="870"/>
      <c r="I1254" s="871"/>
    </row>
    <row r="1255" spans="1:9" ht="18" x14ac:dyDescent="0.25">
      <c r="A1255" s="822" t="s">
        <v>1363</v>
      </c>
      <c r="B1255" s="823"/>
      <c r="C1255" s="823"/>
      <c r="D1255" s="824"/>
      <c r="E1255" s="823"/>
      <c r="F1255" s="825"/>
      <c r="G1255" s="824"/>
      <c r="H1255" s="823"/>
      <c r="I1255" s="826"/>
    </row>
    <row r="1256" spans="1:9" ht="15.75" x14ac:dyDescent="0.25">
      <c r="A1256" s="827" t="s">
        <v>0</v>
      </c>
      <c r="B1256" s="828"/>
      <c r="C1256" s="828"/>
      <c r="D1256" s="829" t="str">
        <f>$D$3</f>
        <v>Julho/2022</v>
      </c>
      <c r="E1256" s="828"/>
      <c r="F1256" s="828"/>
      <c r="G1256" s="830" t="s">
        <v>1</v>
      </c>
      <c r="H1256" s="872">
        <v>66.400000000000006</v>
      </c>
      <c r="I1256" s="831" t="s">
        <v>114</v>
      </c>
    </row>
    <row r="1257" spans="1:9" ht="15.75" customHeight="1" x14ac:dyDescent="0.25">
      <c r="A1257" s="880">
        <v>3713604</v>
      </c>
      <c r="B1257" s="1099" t="s">
        <v>1364</v>
      </c>
      <c r="C1257" s="1099"/>
      <c r="D1257" s="1099"/>
      <c r="E1257" s="1099"/>
      <c r="F1257" s="1099"/>
      <c r="G1257" s="746"/>
      <c r="H1257" s="733"/>
      <c r="I1257" s="833" t="s">
        <v>5</v>
      </c>
    </row>
    <row r="1258" spans="1:9" ht="15.75" x14ac:dyDescent="0.25">
      <c r="A1258" s="834"/>
      <c r="B1258" s="828"/>
      <c r="C1258" s="828"/>
      <c r="D1258" s="1100" t="s">
        <v>6</v>
      </c>
      <c r="E1258" s="1101"/>
      <c r="F1258" s="1100" t="s">
        <v>7</v>
      </c>
      <c r="G1258" s="1101"/>
      <c r="H1258" s="828"/>
      <c r="I1258" s="835" t="s">
        <v>8</v>
      </c>
    </row>
    <row r="1259" spans="1:9" ht="15.75" x14ac:dyDescent="0.25">
      <c r="A1259" s="836" t="s">
        <v>9</v>
      </c>
      <c r="B1259" s="746"/>
      <c r="C1259" s="734" t="s">
        <v>10</v>
      </c>
      <c r="D1259" s="734" t="s">
        <v>11</v>
      </c>
      <c r="E1259" s="734" t="s">
        <v>12</v>
      </c>
      <c r="F1259" s="734" t="s">
        <v>13</v>
      </c>
      <c r="G1259" s="734" t="s">
        <v>14</v>
      </c>
      <c r="H1259" s="746"/>
      <c r="I1259" s="837" t="s">
        <v>15</v>
      </c>
    </row>
    <row r="1260" spans="1:9" ht="42.75" x14ac:dyDescent="0.25">
      <c r="A1260" s="838" t="s">
        <v>1094</v>
      </c>
      <c r="B1260" s="839" t="s">
        <v>1095</v>
      </c>
      <c r="C1260" s="891">
        <v>1</v>
      </c>
      <c r="D1260" s="891">
        <v>1</v>
      </c>
      <c r="E1260" s="840">
        <v>0</v>
      </c>
      <c r="F1260" s="841">
        <f>VLOOKUP(A1260,Equipamento!$A$8:$E$91,4,0)</f>
        <v>366.53899999999999</v>
      </c>
      <c r="G1260" s="841">
        <f>VLOOKUP(A1260,Equipamento!$A$8:$E$91,5,0)</f>
        <v>128.87880000000001</v>
      </c>
      <c r="H1260" s="842"/>
      <c r="I1260" s="892">
        <f>ROUND(C1260*(D1260*F1260+E1260*G1260),4)</f>
        <v>366.53899999999999</v>
      </c>
    </row>
    <row r="1261" spans="1:9" ht="15" x14ac:dyDescent="0.25">
      <c r="A1261" s="845"/>
      <c r="B1261" s="739"/>
      <c r="C1261" s="739"/>
      <c r="D1261" s="739"/>
      <c r="E1261" s="739"/>
      <c r="F1261" s="739"/>
      <c r="G1261" s="739"/>
      <c r="H1261" s="646" t="s">
        <v>26</v>
      </c>
      <c r="I1261" s="874">
        <f>SUM(I1260:I1260)</f>
        <v>366.53899999999999</v>
      </c>
    </row>
    <row r="1262" spans="1:9" ht="15" x14ac:dyDescent="0.25">
      <c r="A1262" s="847" t="s">
        <v>27</v>
      </c>
      <c r="B1262" s="740"/>
      <c r="C1262" s="735" t="s">
        <v>10</v>
      </c>
      <c r="D1262" s="735" t="s">
        <v>28</v>
      </c>
      <c r="E1262" s="740"/>
      <c r="F1262" s="735" t="s">
        <v>29</v>
      </c>
      <c r="G1262" s="740"/>
      <c r="H1262" s="740"/>
      <c r="I1262" s="848" t="s">
        <v>30</v>
      </c>
    </row>
    <row r="1263" spans="1:9" x14ac:dyDescent="0.25">
      <c r="A1263" s="838" t="s">
        <v>219</v>
      </c>
      <c r="B1263" s="839" t="s">
        <v>220</v>
      </c>
      <c r="C1263" s="881">
        <v>1</v>
      </c>
      <c r="D1263" s="840" t="s">
        <v>33</v>
      </c>
      <c r="E1263" s="842"/>
      <c r="F1263" s="841">
        <f>VLOOKUP(A1263,'Mão de obra'!$A$3:$E$34,5,0)</f>
        <v>29.901599999999998</v>
      </c>
      <c r="G1263" s="842"/>
      <c r="H1263" s="842"/>
      <c r="I1263" s="892">
        <f>ROUND(F1263*C1263,4)</f>
        <v>29.901599999999998</v>
      </c>
    </row>
    <row r="1264" spans="1:9" x14ac:dyDescent="0.25">
      <c r="A1264" s="838" t="s">
        <v>87</v>
      </c>
      <c r="B1264" s="839" t="s">
        <v>88</v>
      </c>
      <c r="C1264" s="881">
        <v>3</v>
      </c>
      <c r="D1264" s="840" t="s">
        <v>33</v>
      </c>
      <c r="E1264" s="842"/>
      <c r="F1264" s="841">
        <f>VLOOKUP(A1264,'Mão de obra'!$A$3:$E$34,5,0)</f>
        <v>18.384599999999999</v>
      </c>
      <c r="G1264" s="842"/>
      <c r="H1264" s="842"/>
      <c r="I1264" s="892">
        <f>ROUND(F1264*C1264,4)</f>
        <v>55.153799999999997</v>
      </c>
    </row>
    <row r="1265" spans="1:9" ht="15" x14ac:dyDescent="0.25">
      <c r="A1265" s="849"/>
      <c r="B1265" s="842"/>
      <c r="C1265" s="842"/>
      <c r="D1265" s="842"/>
      <c r="E1265" s="842"/>
      <c r="F1265" s="842"/>
      <c r="G1265" s="842"/>
      <c r="H1265" s="850" t="s">
        <v>36</v>
      </c>
      <c r="I1265" s="853">
        <f>I1264+I1263</f>
        <v>85.055399999999992</v>
      </c>
    </row>
    <row r="1266" spans="1:9" ht="15" x14ac:dyDescent="0.25">
      <c r="A1266" s="845"/>
      <c r="B1266" s="739"/>
      <c r="C1266" s="739"/>
      <c r="D1266" s="739"/>
      <c r="E1266" s="739"/>
      <c r="F1266" s="739"/>
      <c r="G1266" s="739"/>
      <c r="H1266" s="646" t="s">
        <v>37</v>
      </c>
      <c r="I1266" s="874">
        <f>I1265+I1261</f>
        <v>451.59439999999995</v>
      </c>
    </row>
    <row r="1267" spans="1:9" ht="15" x14ac:dyDescent="0.25">
      <c r="A1267" s="849"/>
      <c r="B1267" s="842"/>
      <c r="C1267" s="842"/>
      <c r="D1267" s="842"/>
      <c r="E1267" s="842"/>
      <c r="F1267" s="842"/>
      <c r="G1267" s="842"/>
      <c r="H1267" s="850" t="s">
        <v>38</v>
      </c>
      <c r="I1267" s="853">
        <f>ROUND(I1266/H1256,4)</f>
        <v>6.8010999999999999</v>
      </c>
    </row>
    <row r="1268" spans="1:9" ht="15" x14ac:dyDescent="0.25">
      <c r="A1268" s="849"/>
      <c r="B1268" s="842"/>
      <c r="C1268" s="842"/>
      <c r="D1268" s="842"/>
      <c r="E1268" s="842"/>
      <c r="F1268" s="842"/>
      <c r="G1268" s="842"/>
      <c r="H1268" s="850" t="s">
        <v>39</v>
      </c>
      <c r="I1268" s="853">
        <v>0</v>
      </c>
    </row>
    <row r="1269" spans="1:9" ht="15" x14ac:dyDescent="0.25">
      <c r="A1269" s="845"/>
      <c r="B1269" s="739"/>
      <c r="C1269" s="739"/>
      <c r="D1269" s="739"/>
      <c r="E1269" s="739"/>
      <c r="F1269" s="739"/>
      <c r="G1269" s="739"/>
      <c r="H1269" s="646" t="s">
        <v>40</v>
      </c>
      <c r="I1269" s="874">
        <v>0</v>
      </c>
    </row>
    <row r="1270" spans="1:9" ht="15" x14ac:dyDescent="0.25">
      <c r="A1270" s="847" t="s">
        <v>41</v>
      </c>
      <c r="B1270" s="740"/>
      <c r="C1270" s="735" t="s">
        <v>10</v>
      </c>
      <c r="D1270" s="735" t="s">
        <v>28</v>
      </c>
      <c r="E1270" s="740"/>
      <c r="F1270" s="735" t="s">
        <v>42</v>
      </c>
      <c r="G1270" s="740"/>
      <c r="H1270" s="740"/>
      <c r="I1270" s="848" t="s">
        <v>43</v>
      </c>
    </row>
    <row r="1271" spans="1:9" x14ac:dyDescent="0.25">
      <c r="A1271" s="838" t="s">
        <v>1096</v>
      </c>
      <c r="B1271" s="839" t="s">
        <v>1364</v>
      </c>
      <c r="C1271" s="873">
        <v>1</v>
      </c>
      <c r="D1271" s="840" t="s">
        <v>114</v>
      </c>
      <c r="E1271" s="842"/>
      <c r="F1271" s="841">
        <f>Material!D78</f>
        <v>1949.3565000000001</v>
      </c>
      <c r="G1271" s="842"/>
      <c r="H1271" s="842"/>
      <c r="I1271" s="892">
        <f>ROUND(F1271*C1271,4)</f>
        <v>1949.3565000000001</v>
      </c>
    </row>
    <row r="1272" spans="1:9" ht="15" x14ac:dyDescent="0.25">
      <c r="A1272" s="845"/>
      <c r="B1272" s="739"/>
      <c r="C1272" s="739"/>
      <c r="D1272" s="739"/>
      <c r="E1272" s="739"/>
      <c r="F1272" s="739"/>
      <c r="G1272" s="739"/>
      <c r="H1272" s="646" t="s">
        <v>51</v>
      </c>
      <c r="I1272" s="874">
        <f>SUM(I1271:I1271)</f>
        <v>1949.3565000000001</v>
      </c>
    </row>
    <row r="1273" spans="1:9" ht="15" x14ac:dyDescent="0.25">
      <c r="A1273" s="847" t="s">
        <v>52</v>
      </c>
      <c r="B1273" s="740"/>
      <c r="C1273" s="735" t="s">
        <v>10</v>
      </c>
      <c r="D1273" s="735" t="s">
        <v>28</v>
      </c>
      <c r="E1273" s="740"/>
      <c r="F1273" s="735" t="s">
        <v>43</v>
      </c>
      <c r="G1273" s="740"/>
      <c r="H1273" s="740"/>
      <c r="I1273" s="856" t="s">
        <v>43</v>
      </c>
    </row>
    <row r="1274" spans="1:9" ht="15.75" x14ac:dyDescent="0.25">
      <c r="A1274" s="834"/>
      <c r="B1274" s="828"/>
      <c r="C1274" s="828"/>
      <c r="D1274" s="828"/>
      <c r="E1274" s="828"/>
      <c r="F1274" s="828"/>
      <c r="G1274" s="828"/>
      <c r="H1274" s="830" t="s">
        <v>53</v>
      </c>
      <c r="I1274" s="857"/>
    </row>
    <row r="1275" spans="1:9" ht="15.75" x14ac:dyDescent="0.25">
      <c r="A1275" s="858"/>
      <c r="B1275" s="746"/>
      <c r="C1275" s="746"/>
      <c r="D1275" s="746"/>
      <c r="E1275" s="746"/>
      <c r="F1275" s="746"/>
      <c r="G1275" s="746"/>
      <c r="H1275" s="648" t="s">
        <v>54</v>
      </c>
      <c r="I1275" s="893">
        <f>I1274+I1272+SUM(I1267:I1269)</f>
        <v>1956.1576</v>
      </c>
    </row>
    <row r="1276" spans="1:9" ht="15.75" x14ac:dyDescent="0.25">
      <c r="A1276" s="860" t="s">
        <v>55</v>
      </c>
      <c r="B1276" s="816"/>
      <c r="C1276" s="815" t="s">
        <v>56</v>
      </c>
      <c r="D1276" s="815" t="s">
        <v>10</v>
      </c>
      <c r="E1276" s="815" t="s">
        <v>28</v>
      </c>
      <c r="F1276" s="815" t="s">
        <v>43</v>
      </c>
      <c r="G1276" s="816"/>
      <c r="H1276" s="816"/>
      <c r="I1276" s="861" t="s">
        <v>43</v>
      </c>
    </row>
    <row r="1277" spans="1:9" ht="30" customHeight="1" x14ac:dyDescent="0.25">
      <c r="A1277" s="838" t="s">
        <v>1096</v>
      </c>
      <c r="B1277" s="839" t="s">
        <v>1365</v>
      </c>
      <c r="C1277" s="840">
        <v>5915373</v>
      </c>
      <c r="D1277" s="902">
        <v>1.9359999999999999E-2</v>
      </c>
      <c r="E1277" s="840" t="s">
        <v>59</v>
      </c>
      <c r="F1277" s="841">
        <v>13.11</v>
      </c>
      <c r="G1277" s="828"/>
      <c r="H1277" s="828"/>
      <c r="I1277" s="843">
        <f t="shared" ref="I1277" si="128">ROUND(F1277*D1277,4)</f>
        <v>0.25380000000000003</v>
      </c>
    </row>
    <row r="1278" spans="1:9" ht="15" x14ac:dyDescent="0.25">
      <c r="A1278" s="845"/>
      <c r="B1278" s="739"/>
      <c r="C1278" s="739"/>
      <c r="D1278" s="739"/>
      <c r="E1278" s="739"/>
      <c r="F1278" s="739"/>
      <c r="G1278" s="739"/>
      <c r="H1278" s="646" t="s">
        <v>63</v>
      </c>
      <c r="I1278" s="874">
        <f>SUM(I1277:I1277)</f>
        <v>0.25380000000000003</v>
      </c>
    </row>
    <row r="1279" spans="1:9" ht="15" x14ac:dyDescent="0.25">
      <c r="A1279" s="862" t="s">
        <v>64</v>
      </c>
      <c r="B1279" s="842"/>
      <c r="C1279" s="863" t="s">
        <v>10</v>
      </c>
      <c r="D1279" s="863" t="s">
        <v>28</v>
      </c>
      <c r="E1279" s="740"/>
      <c r="F1279" s="735" t="s">
        <v>65</v>
      </c>
      <c r="G1279" s="740"/>
      <c r="H1279" s="842"/>
      <c r="I1279" s="853" t="s">
        <v>43</v>
      </c>
    </row>
    <row r="1280" spans="1:9" ht="15" x14ac:dyDescent="0.25">
      <c r="A1280" s="845"/>
      <c r="B1280" s="739"/>
      <c r="C1280" s="739"/>
      <c r="D1280" s="739"/>
      <c r="E1280" s="736" t="s">
        <v>66</v>
      </c>
      <c r="F1280" s="736" t="s">
        <v>67</v>
      </c>
      <c r="G1280" s="736" t="s">
        <v>68</v>
      </c>
      <c r="H1280" s="739"/>
      <c r="I1280" s="864"/>
    </row>
    <row r="1281" spans="1:9" ht="30" customHeight="1" x14ac:dyDescent="0.25">
      <c r="A1281" s="838" t="s">
        <v>1096</v>
      </c>
      <c r="B1281" s="839" t="s">
        <v>1365</v>
      </c>
      <c r="C1281" s="840">
        <f>D1277</f>
        <v>1.9359999999999999E-2</v>
      </c>
      <c r="D1281" s="840" t="s">
        <v>69</v>
      </c>
      <c r="E1281" s="844">
        <f>$I$1426</f>
        <v>1.22</v>
      </c>
      <c r="F1281" s="844">
        <f>$I$1452</f>
        <v>0.97</v>
      </c>
      <c r="G1281" s="844">
        <f>$I$1478</f>
        <v>0.79</v>
      </c>
      <c r="H1281" s="842"/>
      <c r="I1281" s="888">
        <f>ROUND(C1281*((VLOOKUP(A1281,Material!$A$8:$H$108,6,0)*Composições!E1281)+(VLOOKUP(A1281,Material!$A$8:$H$108,7,0)*Composições!F1281)+(VLOOKUP(A1281,Material!$A$8:$H$108,8,0)*Composições!G1281)),4)</f>
        <v>0</v>
      </c>
    </row>
    <row r="1282" spans="1:9" ht="15" x14ac:dyDescent="0.25">
      <c r="A1282" s="849"/>
      <c r="B1282" s="842"/>
      <c r="C1282" s="842"/>
      <c r="D1282" s="842"/>
      <c r="E1282" s="842"/>
      <c r="F1282" s="842"/>
      <c r="G1282" s="842"/>
      <c r="H1282" s="850" t="s">
        <v>70</v>
      </c>
      <c r="I1282" s="853">
        <f>SUM(I1281:I1281)</f>
        <v>0</v>
      </c>
    </row>
    <row r="1283" spans="1:9" ht="15.75" thickBot="1" x14ac:dyDescent="0.3">
      <c r="A1283" s="865"/>
      <c r="B1283" s="747"/>
      <c r="C1283" s="747"/>
      <c r="D1283" s="747"/>
      <c r="E1283" s="747"/>
      <c r="F1283" s="747"/>
      <c r="G1283" s="747"/>
      <c r="H1283" s="649" t="s">
        <v>71</v>
      </c>
      <c r="I1283" s="894">
        <f>ROUND(I1282+I1278+I1275,2)</f>
        <v>1956.41</v>
      </c>
    </row>
    <row r="1284" spans="1:9" x14ac:dyDescent="0.25">
      <c r="A1284" s="849"/>
      <c r="B1284" s="839" t="s">
        <v>72</v>
      </c>
      <c r="C1284" s="842"/>
      <c r="D1284" s="842"/>
      <c r="E1284" s="842"/>
      <c r="F1284" s="842"/>
      <c r="G1284" s="842"/>
      <c r="H1284" s="842"/>
      <c r="I1284" s="867"/>
    </row>
    <row r="1285" spans="1:9" x14ac:dyDescent="0.25">
      <c r="A1285" s="868"/>
      <c r="B1285" s="870"/>
      <c r="C1285" s="870"/>
      <c r="D1285" s="870"/>
      <c r="E1285" s="870"/>
      <c r="F1285" s="870"/>
      <c r="G1285" s="870"/>
      <c r="H1285" s="870"/>
      <c r="I1285" s="871"/>
    </row>
    <row r="1286" spans="1:9" ht="18" x14ac:dyDescent="0.25">
      <c r="A1286" s="822" t="s">
        <v>223</v>
      </c>
      <c r="B1286" s="823"/>
      <c r="C1286" s="823"/>
      <c r="D1286" s="824"/>
      <c r="E1286" s="823"/>
      <c r="F1286" s="825"/>
      <c r="G1286" s="824"/>
      <c r="H1286" s="823"/>
      <c r="I1286" s="826"/>
    </row>
    <row r="1287" spans="1:9" ht="15.75" x14ac:dyDescent="0.25">
      <c r="A1287" s="827" t="s">
        <v>0</v>
      </c>
      <c r="B1287" s="828"/>
      <c r="C1287" s="828"/>
      <c r="D1287" s="829" t="str">
        <f>$D$3</f>
        <v>Julho/2022</v>
      </c>
      <c r="E1287" s="828"/>
      <c r="F1287" s="828"/>
      <c r="G1287" s="830" t="s">
        <v>1</v>
      </c>
      <c r="H1287" s="872">
        <v>7.38</v>
      </c>
      <c r="I1287" s="831" t="s">
        <v>114</v>
      </c>
    </row>
    <row r="1288" spans="1:9" ht="15.75" x14ac:dyDescent="0.25">
      <c r="A1288" s="880">
        <v>3713605</v>
      </c>
      <c r="B1288" s="1099" t="s">
        <v>1124</v>
      </c>
      <c r="C1288" s="1099"/>
      <c r="D1288" s="1099"/>
      <c r="E1288" s="1099"/>
      <c r="F1288" s="1099"/>
      <c r="G1288" s="746"/>
      <c r="H1288" s="733"/>
      <c r="I1288" s="833" t="s">
        <v>5</v>
      </c>
    </row>
    <row r="1289" spans="1:9" ht="15.75" x14ac:dyDescent="0.25">
      <c r="A1289" s="834"/>
      <c r="B1289" s="828"/>
      <c r="C1289" s="828"/>
      <c r="D1289" s="1100" t="s">
        <v>6</v>
      </c>
      <c r="E1289" s="1101"/>
      <c r="F1289" s="1100" t="s">
        <v>7</v>
      </c>
      <c r="G1289" s="1101"/>
      <c r="H1289" s="828"/>
      <c r="I1289" s="835" t="s">
        <v>8</v>
      </c>
    </row>
    <row r="1290" spans="1:9" ht="15.75" x14ac:dyDescent="0.25">
      <c r="A1290" s="836" t="s">
        <v>9</v>
      </c>
      <c r="B1290" s="746"/>
      <c r="C1290" s="734" t="s">
        <v>10</v>
      </c>
      <c r="D1290" s="734" t="s">
        <v>11</v>
      </c>
      <c r="E1290" s="734" t="s">
        <v>12</v>
      </c>
      <c r="F1290" s="734" t="s">
        <v>13</v>
      </c>
      <c r="G1290" s="734" t="s">
        <v>14</v>
      </c>
      <c r="H1290" s="746"/>
      <c r="I1290" s="837" t="s">
        <v>15</v>
      </c>
    </row>
    <row r="1291" spans="1:9" ht="42.75" x14ac:dyDescent="0.25">
      <c r="A1291" s="838" t="s">
        <v>1094</v>
      </c>
      <c r="B1291" s="839" t="s">
        <v>1095</v>
      </c>
      <c r="C1291" s="891">
        <v>1</v>
      </c>
      <c r="D1291" s="891">
        <v>1</v>
      </c>
      <c r="E1291" s="840">
        <v>0</v>
      </c>
      <c r="F1291" s="841">
        <f>VLOOKUP(A1291,Equipamento!$A$8:$E$91,4,0)</f>
        <v>366.53899999999999</v>
      </c>
      <c r="G1291" s="841">
        <f>VLOOKUP(A1291,Equipamento!$A$8:$E$91,5,0)</f>
        <v>128.87880000000001</v>
      </c>
      <c r="H1291" s="842"/>
      <c r="I1291" s="892">
        <f>ROUND(C1291*(D1291*F1291+E1291*G1291),4)</f>
        <v>366.53899999999999</v>
      </c>
    </row>
    <row r="1292" spans="1:9" ht="15" x14ac:dyDescent="0.25">
      <c r="A1292" s="845"/>
      <c r="B1292" s="739"/>
      <c r="C1292" s="739"/>
      <c r="D1292" s="739"/>
      <c r="E1292" s="739"/>
      <c r="F1292" s="739"/>
      <c r="G1292" s="739"/>
      <c r="H1292" s="646" t="s">
        <v>26</v>
      </c>
      <c r="I1292" s="874">
        <f>SUM(I1291:I1291)</f>
        <v>366.53899999999999</v>
      </c>
    </row>
    <row r="1293" spans="1:9" ht="15" x14ac:dyDescent="0.25">
      <c r="A1293" s="847" t="s">
        <v>27</v>
      </c>
      <c r="B1293" s="740"/>
      <c r="C1293" s="735" t="s">
        <v>10</v>
      </c>
      <c r="D1293" s="735" t="s">
        <v>28</v>
      </c>
      <c r="E1293" s="740"/>
      <c r="F1293" s="735" t="s">
        <v>29</v>
      </c>
      <c r="G1293" s="740"/>
      <c r="H1293" s="740"/>
      <c r="I1293" s="848" t="s">
        <v>30</v>
      </c>
    </row>
    <row r="1294" spans="1:9" x14ac:dyDescent="0.25">
      <c r="A1294" s="838" t="s">
        <v>87</v>
      </c>
      <c r="B1294" s="839" t="s">
        <v>88</v>
      </c>
      <c r="C1294" s="881">
        <v>3</v>
      </c>
      <c r="D1294" s="840" t="s">
        <v>33</v>
      </c>
      <c r="E1294" s="842"/>
      <c r="F1294" s="841">
        <f>VLOOKUP(A1294,'Mão de obra'!$A$3:$E$34,5,0)</f>
        <v>18.384599999999999</v>
      </c>
      <c r="G1294" s="842"/>
      <c r="H1294" s="842"/>
      <c r="I1294" s="892">
        <f>ROUND(F1294*C1294,4)</f>
        <v>55.153799999999997</v>
      </c>
    </row>
    <row r="1295" spans="1:9" x14ac:dyDescent="0.25">
      <c r="A1295" s="838" t="s">
        <v>219</v>
      </c>
      <c r="B1295" s="839" t="s">
        <v>220</v>
      </c>
      <c r="C1295" s="881">
        <v>1</v>
      </c>
      <c r="D1295" s="840" t="s">
        <v>33</v>
      </c>
      <c r="E1295" s="842"/>
      <c r="F1295" s="841">
        <f>VLOOKUP(A1295,'Mão de obra'!$A$3:$E$34,5,0)</f>
        <v>29.901599999999998</v>
      </c>
      <c r="G1295" s="842"/>
      <c r="H1295" s="842"/>
      <c r="I1295" s="892">
        <f>ROUND(F1295*C1295,4)</f>
        <v>29.901599999999998</v>
      </c>
    </row>
    <row r="1296" spans="1:9" ht="15" x14ac:dyDescent="0.25">
      <c r="A1296" s="849"/>
      <c r="B1296" s="842"/>
      <c r="C1296" s="842"/>
      <c r="D1296" s="842"/>
      <c r="E1296" s="842"/>
      <c r="F1296" s="842"/>
      <c r="G1296" s="842"/>
      <c r="H1296" s="850" t="s">
        <v>36</v>
      </c>
      <c r="I1296" s="853">
        <f>I1295+I1294</f>
        <v>85.055399999999992</v>
      </c>
    </row>
    <row r="1297" spans="1:9" ht="15" x14ac:dyDescent="0.25">
      <c r="A1297" s="845"/>
      <c r="B1297" s="739"/>
      <c r="C1297" s="739"/>
      <c r="D1297" s="739"/>
      <c r="E1297" s="739"/>
      <c r="F1297" s="739"/>
      <c r="G1297" s="739"/>
      <c r="H1297" s="646" t="s">
        <v>37</v>
      </c>
      <c r="I1297" s="874">
        <f>I1296+I1292</f>
        <v>451.59439999999995</v>
      </c>
    </row>
    <row r="1298" spans="1:9" ht="15" x14ac:dyDescent="0.25">
      <c r="A1298" s="849"/>
      <c r="B1298" s="842"/>
      <c r="C1298" s="842"/>
      <c r="D1298" s="842"/>
      <c r="E1298" s="842"/>
      <c r="F1298" s="842"/>
      <c r="G1298" s="842"/>
      <c r="H1298" s="850" t="s">
        <v>38</v>
      </c>
      <c r="I1298" s="853">
        <f>ROUND(I1297/H1287,4)</f>
        <v>61.191699999999997</v>
      </c>
    </row>
    <row r="1299" spans="1:9" ht="15" x14ac:dyDescent="0.25">
      <c r="A1299" s="849"/>
      <c r="B1299" s="842"/>
      <c r="C1299" s="842"/>
      <c r="D1299" s="842"/>
      <c r="E1299" s="842"/>
      <c r="F1299" s="842"/>
      <c r="G1299" s="842"/>
      <c r="H1299" s="850" t="s">
        <v>39</v>
      </c>
      <c r="I1299" s="853">
        <v>0</v>
      </c>
    </row>
    <row r="1300" spans="1:9" ht="15" x14ac:dyDescent="0.25">
      <c r="A1300" s="845"/>
      <c r="B1300" s="739"/>
      <c r="C1300" s="739"/>
      <c r="D1300" s="739"/>
      <c r="E1300" s="739"/>
      <c r="F1300" s="739"/>
      <c r="G1300" s="739"/>
      <c r="H1300" s="646" t="s">
        <v>40</v>
      </c>
      <c r="I1300" s="874">
        <v>0</v>
      </c>
    </row>
    <row r="1301" spans="1:9" ht="15" x14ac:dyDescent="0.25">
      <c r="A1301" s="847" t="s">
        <v>41</v>
      </c>
      <c r="B1301" s="740"/>
      <c r="C1301" s="735" t="s">
        <v>10</v>
      </c>
      <c r="D1301" s="735" t="s">
        <v>28</v>
      </c>
      <c r="E1301" s="740"/>
      <c r="F1301" s="735" t="s">
        <v>42</v>
      </c>
      <c r="G1301" s="740"/>
      <c r="H1301" s="740"/>
      <c r="I1301" s="848" t="s">
        <v>43</v>
      </c>
    </row>
    <row r="1302" spans="1:9" x14ac:dyDescent="0.25">
      <c r="A1302" s="838" t="s">
        <v>1096</v>
      </c>
      <c r="B1302" s="839" t="s">
        <v>1097</v>
      </c>
      <c r="C1302" s="873">
        <v>0.25</v>
      </c>
      <c r="D1302" s="840" t="s">
        <v>136</v>
      </c>
      <c r="E1302" s="842"/>
      <c r="F1302" s="841">
        <f>VLOOKUP(A1302,Material!$A$8:$D$108,4,0)</f>
        <v>1949.3565000000001</v>
      </c>
      <c r="G1302" s="842"/>
      <c r="H1302" s="842"/>
      <c r="I1302" s="892">
        <f>ROUND(F1302*C1302,4)</f>
        <v>487.33909999999997</v>
      </c>
    </row>
    <row r="1303" spans="1:9" ht="15" x14ac:dyDescent="0.25">
      <c r="A1303" s="845"/>
      <c r="B1303" s="739"/>
      <c r="C1303" s="739"/>
      <c r="D1303" s="739"/>
      <c r="E1303" s="739"/>
      <c r="F1303" s="739"/>
      <c r="G1303" s="739"/>
      <c r="H1303" s="646" t="s">
        <v>51</v>
      </c>
      <c r="I1303" s="874">
        <f>SUM(I1302:I1302)</f>
        <v>487.33909999999997</v>
      </c>
    </row>
    <row r="1304" spans="1:9" ht="15" x14ac:dyDescent="0.25">
      <c r="A1304" s="847" t="s">
        <v>52</v>
      </c>
      <c r="B1304" s="740"/>
      <c r="C1304" s="735" t="s">
        <v>10</v>
      </c>
      <c r="D1304" s="735" t="s">
        <v>28</v>
      </c>
      <c r="E1304" s="740"/>
      <c r="F1304" s="735" t="s">
        <v>43</v>
      </c>
      <c r="G1304" s="740"/>
      <c r="H1304" s="740"/>
      <c r="I1304" s="856" t="s">
        <v>43</v>
      </c>
    </row>
    <row r="1305" spans="1:9" ht="15.75" x14ac:dyDescent="0.25">
      <c r="A1305" s="834"/>
      <c r="B1305" s="828"/>
      <c r="C1305" s="828"/>
      <c r="D1305" s="828"/>
      <c r="E1305" s="828"/>
      <c r="F1305" s="828"/>
      <c r="G1305" s="828"/>
      <c r="H1305" s="830" t="s">
        <v>53</v>
      </c>
      <c r="I1305" s="857"/>
    </row>
    <row r="1306" spans="1:9" ht="15.75" x14ac:dyDescent="0.25">
      <c r="A1306" s="858"/>
      <c r="B1306" s="746"/>
      <c r="C1306" s="746"/>
      <c r="D1306" s="746"/>
      <c r="E1306" s="746"/>
      <c r="F1306" s="746"/>
      <c r="G1306" s="746"/>
      <c r="H1306" s="648" t="s">
        <v>54</v>
      </c>
      <c r="I1306" s="893">
        <f>I1305+I1303+SUM(I1298:I1300)</f>
        <v>548.5308</v>
      </c>
    </row>
    <row r="1307" spans="1:9" ht="15.75" x14ac:dyDescent="0.25">
      <c r="A1307" s="860" t="s">
        <v>55</v>
      </c>
      <c r="B1307" s="816"/>
      <c r="C1307" s="815" t="s">
        <v>56</v>
      </c>
      <c r="D1307" s="815" t="s">
        <v>10</v>
      </c>
      <c r="E1307" s="815" t="s">
        <v>28</v>
      </c>
      <c r="F1307" s="815" t="s">
        <v>43</v>
      </c>
      <c r="G1307" s="816"/>
      <c r="H1307" s="816"/>
      <c r="I1307" s="861" t="s">
        <v>43</v>
      </c>
    </row>
    <row r="1308" spans="1:9" ht="30" customHeight="1" x14ac:dyDescent="0.25">
      <c r="A1308" s="838" t="s">
        <v>1096</v>
      </c>
      <c r="B1308" s="839" t="s">
        <v>1183</v>
      </c>
      <c r="C1308" s="840">
        <v>5915373</v>
      </c>
      <c r="D1308" s="902">
        <v>1.9359999999999999E-2</v>
      </c>
      <c r="E1308" s="840" t="s">
        <v>59</v>
      </c>
      <c r="F1308" s="841">
        <v>13.11</v>
      </c>
      <c r="G1308" s="828"/>
      <c r="H1308" s="828"/>
      <c r="I1308" s="843">
        <f t="shared" ref="I1308" si="129">ROUND(F1308*D1308,4)</f>
        <v>0.25380000000000003</v>
      </c>
    </row>
    <row r="1309" spans="1:9" ht="15" x14ac:dyDescent="0.25">
      <c r="A1309" s="845"/>
      <c r="B1309" s="739"/>
      <c r="C1309" s="739"/>
      <c r="D1309" s="739"/>
      <c r="E1309" s="739"/>
      <c r="F1309" s="739"/>
      <c r="G1309" s="739"/>
      <c r="H1309" s="646" t="s">
        <v>63</v>
      </c>
      <c r="I1309" s="874">
        <f>SUM(I1308:I1308)</f>
        <v>0.25380000000000003</v>
      </c>
    </row>
    <row r="1310" spans="1:9" ht="15" x14ac:dyDescent="0.25">
      <c r="A1310" s="862" t="s">
        <v>64</v>
      </c>
      <c r="B1310" s="842"/>
      <c r="C1310" s="863" t="s">
        <v>10</v>
      </c>
      <c r="D1310" s="863" t="s">
        <v>28</v>
      </c>
      <c r="E1310" s="740"/>
      <c r="F1310" s="735" t="s">
        <v>65</v>
      </c>
      <c r="G1310" s="740"/>
      <c r="H1310" s="842"/>
      <c r="I1310" s="853" t="s">
        <v>43</v>
      </c>
    </row>
    <row r="1311" spans="1:9" ht="15" x14ac:dyDescent="0.25">
      <c r="A1311" s="845"/>
      <c r="B1311" s="739"/>
      <c r="C1311" s="739"/>
      <c r="D1311" s="739"/>
      <c r="E1311" s="736" t="s">
        <v>66</v>
      </c>
      <c r="F1311" s="736" t="s">
        <v>67</v>
      </c>
      <c r="G1311" s="736" t="s">
        <v>68</v>
      </c>
      <c r="H1311" s="739"/>
      <c r="I1311" s="864"/>
    </row>
    <row r="1312" spans="1:9" ht="30" customHeight="1" x14ac:dyDescent="0.25">
      <c r="A1312" s="838" t="s">
        <v>1096</v>
      </c>
      <c r="B1312" s="839" t="s">
        <v>1183</v>
      </c>
      <c r="C1312" s="840">
        <f>D1308</f>
        <v>1.9359999999999999E-2</v>
      </c>
      <c r="D1312" s="840" t="s">
        <v>69</v>
      </c>
      <c r="E1312" s="844">
        <f>$I$1426</f>
        <v>1.22</v>
      </c>
      <c r="F1312" s="844">
        <f>$I$1452</f>
        <v>0.97</v>
      </c>
      <c r="G1312" s="844">
        <f>$I$1478</f>
        <v>0.79</v>
      </c>
      <c r="H1312" s="842"/>
      <c r="I1312" s="888">
        <f>ROUND(C1312*((VLOOKUP(A1312,Material!$A$8:$H$108,6,0)*Composições!E1312)+(VLOOKUP(A1312,Material!$A$8:$H$108,7,0)*Composições!F1312)+(VLOOKUP(A1312,Material!$A$8:$H$108,8,0)*Composições!G1312)),4)</f>
        <v>0</v>
      </c>
    </row>
    <row r="1313" spans="1:9" ht="15" x14ac:dyDescent="0.25">
      <c r="A1313" s="849"/>
      <c r="B1313" s="842"/>
      <c r="C1313" s="842"/>
      <c r="D1313" s="842"/>
      <c r="E1313" s="842"/>
      <c r="F1313" s="842"/>
      <c r="G1313" s="842"/>
      <c r="H1313" s="850" t="s">
        <v>70</v>
      </c>
      <c r="I1313" s="853">
        <f>SUM(I1312:I1312)</f>
        <v>0</v>
      </c>
    </row>
    <row r="1314" spans="1:9" ht="15.75" thickBot="1" x14ac:dyDescent="0.3">
      <c r="A1314" s="865"/>
      <c r="B1314" s="747"/>
      <c r="C1314" s="747"/>
      <c r="D1314" s="747"/>
      <c r="E1314" s="747"/>
      <c r="F1314" s="747"/>
      <c r="G1314" s="747"/>
      <c r="H1314" s="649" t="s">
        <v>71</v>
      </c>
      <c r="I1314" s="894">
        <f>ROUND(I1313+I1309+I1306,2)</f>
        <v>548.78</v>
      </c>
    </row>
    <row r="1315" spans="1:9" x14ac:dyDescent="0.25">
      <c r="A1315" s="849"/>
      <c r="B1315" s="839" t="s">
        <v>72</v>
      </c>
      <c r="C1315" s="842"/>
      <c r="D1315" s="842"/>
      <c r="E1315" s="842"/>
      <c r="F1315" s="842"/>
      <c r="G1315" s="842"/>
      <c r="H1315" s="842"/>
      <c r="I1315" s="867"/>
    </row>
    <row r="1316" spans="1:9" x14ac:dyDescent="0.25">
      <c r="A1316" s="868"/>
      <c r="B1316" s="870"/>
      <c r="C1316" s="870"/>
      <c r="D1316" s="870"/>
      <c r="E1316" s="870"/>
      <c r="F1316" s="870"/>
      <c r="G1316" s="870"/>
      <c r="H1316" s="870"/>
      <c r="I1316" s="871"/>
    </row>
    <row r="1317" spans="1:9" ht="18" x14ac:dyDescent="0.25">
      <c r="A1317" s="822" t="s">
        <v>223</v>
      </c>
      <c r="B1317" s="823"/>
      <c r="C1317" s="823"/>
      <c r="D1317" s="824"/>
      <c r="E1317" s="823"/>
      <c r="F1317" s="825"/>
      <c r="G1317" s="824"/>
      <c r="H1317" s="823"/>
      <c r="I1317" s="826"/>
    </row>
    <row r="1318" spans="1:9" ht="15.75" x14ac:dyDescent="0.25">
      <c r="A1318" s="827" t="s">
        <v>0</v>
      </c>
      <c r="B1318" s="828"/>
      <c r="C1318" s="828"/>
      <c r="D1318" s="829" t="str">
        <f>$D$3</f>
        <v>Julho/2022</v>
      </c>
      <c r="E1318" s="828"/>
      <c r="F1318" s="828"/>
      <c r="G1318" s="830" t="s">
        <v>1</v>
      </c>
      <c r="H1318" s="872">
        <v>2</v>
      </c>
      <c r="I1318" s="831" t="s">
        <v>136</v>
      </c>
    </row>
    <row r="1319" spans="1:9" ht="15.75" x14ac:dyDescent="0.25">
      <c r="A1319" s="880">
        <v>3713690</v>
      </c>
      <c r="B1319" s="1099" t="s">
        <v>1125</v>
      </c>
      <c r="C1319" s="1099"/>
      <c r="D1319" s="1099"/>
      <c r="E1319" s="1099"/>
      <c r="F1319" s="1099"/>
      <c r="G1319" s="746"/>
      <c r="H1319" s="733"/>
      <c r="I1319" s="833" t="s">
        <v>5</v>
      </c>
    </row>
    <row r="1320" spans="1:9" ht="15.75" customHeight="1" x14ac:dyDescent="0.25">
      <c r="A1320" s="834"/>
      <c r="B1320" s="828"/>
      <c r="C1320" s="828"/>
      <c r="D1320" s="1100" t="s">
        <v>6</v>
      </c>
      <c r="E1320" s="1101"/>
      <c r="F1320" s="1100" t="s">
        <v>7</v>
      </c>
      <c r="G1320" s="1101"/>
      <c r="H1320" s="828"/>
      <c r="I1320" s="835" t="s">
        <v>8</v>
      </c>
    </row>
    <row r="1321" spans="1:9" ht="15.75" x14ac:dyDescent="0.25">
      <c r="A1321" s="836" t="s">
        <v>9</v>
      </c>
      <c r="B1321" s="746"/>
      <c r="C1321" s="734" t="s">
        <v>10</v>
      </c>
      <c r="D1321" s="734" t="s">
        <v>11</v>
      </c>
      <c r="E1321" s="734" t="s">
        <v>12</v>
      </c>
      <c r="F1321" s="734" t="s">
        <v>13</v>
      </c>
      <c r="G1321" s="734" t="s">
        <v>14</v>
      </c>
      <c r="H1321" s="746"/>
      <c r="I1321" s="837" t="s">
        <v>15</v>
      </c>
    </row>
    <row r="1322" spans="1:9" ht="15" x14ac:dyDescent="0.25">
      <c r="A1322" s="845"/>
      <c r="B1322" s="739"/>
      <c r="C1322" s="739"/>
      <c r="D1322" s="739"/>
      <c r="E1322" s="739"/>
      <c r="F1322" s="739"/>
      <c r="G1322" s="739"/>
      <c r="H1322" s="646" t="s">
        <v>26</v>
      </c>
      <c r="I1322" s="874"/>
    </row>
    <row r="1323" spans="1:9" ht="15" x14ac:dyDescent="0.25">
      <c r="A1323" s="847" t="s">
        <v>27</v>
      </c>
      <c r="B1323" s="740"/>
      <c r="C1323" s="735" t="s">
        <v>10</v>
      </c>
      <c r="D1323" s="735" t="s">
        <v>28</v>
      </c>
      <c r="E1323" s="740"/>
      <c r="F1323" s="735" t="s">
        <v>29</v>
      </c>
      <c r="G1323" s="740"/>
      <c r="H1323" s="740"/>
      <c r="I1323" s="848" t="s">
        <v>30</v>
      </c>
    </row>
    <row r="1324" spans="1:9" x14ac:dyDescent="0.25">
      <c r="A1324" s="838" t="s">
        <v>87</v>
      </c>
      <c r="B1324" s="839" t="s">
        <v>88</v>
      </c>
      <c r="C1324" s="881">
        <v>1</v>
      </c>
      <c r="D1324" s="840" t="s">
        <v>33</v>
      </c>
      <c r="E1324" s="842"/>
      <c r="F1324" s="841">
        <f>VLOOKUP(A1324,'Mão de obra'!$A$3:$E$34,5,0)</f>
        <v>18.384599999999999</v>
      </c>
      <c r="G1324" s="842"/>
      <c r="H1324" s="842"/>
      <c r="I1324" s="892">
        <f>ROUND(F1324*C1324,4)</f>
        <v>18.384599999999999</v>
      </c>
    </row>
    <row r="1325" spans="1:9" x14ac:dyDescent="0.25">
      <c r="A1325" s="838" t="s">
        <v>219</v>
      </c>
      <c r="B1325" s="839" t="s">
        <v>220</v>
      </c>
      <c r="C1325" s="881">
        <v>1</v>
      </c>
      <c r="D1325" s="840" t="s">
        <v>33</v>
      </c>
      <c r="E1325" s="842"/>
      <c r="F1325" s="841">
        <f>VLOOKUP(A1325,'Mão de obra'!$A$3:$E$34,5,0)</f>
        <v>29.901599999999998</v>
      </c>
      <c r="G1325" s="842"/>
      <c r="H1325" s="842"/>
      <c r="I1325" s="892">
        <f>ROUND(F1325*C1325,4)</f>
        <v>29.901599999999998</v>
      </c>
    </row>
    <row r="1326" spans="1:9" ht="15" x14ac:dyDescent="0.25">
      <c r="A1326" s="849"/>
      <c r="B1326" s="842"/>
      <c r="C1326" s="842"/>
      <c r="D1326" s="842"/>
      <c r="E1326" s="842"/>
      <c r="F1326" s="842"/>
      <c r="G1326" s="842"/>
      <c r="H1326" s="850" t="s">
        <v>36</v>
      </c>
      <c r="I1326" s="853">
        <f>I1325+I1324</f>
        <v>48.286199999999994</v>
      </c>
    </row>
    <row r="1327" spans="1:9" ht="15" x14ac:dyDescent="0.25">
      <c r="A1327" s="845"/>
      <c r="B1327" s="739"/>
      <c r="C1327" s="739"/>
      <c r="D1327" s="739"/>
      <c r="E1327" s="739"/>
      <c r="F1327" s="739"/>
      <c r="G1327" s="739"/>
      <c r="H1327" s="646" t="s">
        <v>37</v>
      </c>
      <c r="I1327" s="874">
        <f>I1326+I1322</f>
        <v>48.286199999999994</v>
      </c>
    </row>
    <row r="1328" spans="1:9" ht="15" x14ac:dyDescent="0.25">
      <c r="A1328" s="849"/>
      <c r="B1328" s="842"/>
      <c r="C1328" s="842"/>
      <c r="D1328" s="842"/>
      <c r="E1328" s="842"/>
      <c r="F1328" s="842"/>
      <c r="G1328" s="842"/>
      <c r="H1328" s="850" t="s">
        <v>38</v>
      </c>
      <c r="I1328" s="853">
        <f>ROUND(I1327/H1318,4)</f>
        <v>24.1431</v>
      </c>
    </row>
    <row r="1329" spans="1:9" ht="15" x14ac:dyDescent="0.25">
      <c r="A1329" s="849"/>
      <c r="B1329" s="842"/>
      <c r="C1329" s="842"/>
      <c r="D1329" s="842"/>
      <c r="E1329" s="842"/>
      <c r="F1329" s="842"/>
      <c r="G1329" s="842"/>
      <c r="H1329" s="850" t="s">
        <v>39</v>
      </c>
      <c r="I1329" s="853">
        <v>0</v>
      </c>
    </row>
    <row r="1330" spans="1:9" ht="15" x14ac:dyDescent="0.25">
      <c r="A1330" s="845"/>
      <c r="B1330" s="739"/>
      <c r="C1330" s="739"/>
      <c r="D1330" s="739"/>
      <c r="E1330" s="739"/>
      <c r="F1330" s="739"/>
      <c r="G1330" s="739"/>
      <c r="H1330" s="646" t="s">
        <v>40</v>
      </c>
      <c r="I1330" s="874">
        <v>0</v>
      </c>
    </row>
    <row r="1331" spans="1:9" ht="15" x14ac:dyDescent="0.25">
      <c r="A1331" s="847" t="s">
        <v>41</v>
      </c>
      <c r="B1331" s="740"/>
      <c r="C1331" s="735" t="s">
        <v>10</v>
      </c>
      <c r="D1331" s="735" t="s">
        <v>28</v>
      </c>
      <c r="E1331" s="740"/>
      <c r="F1331" s="735" t="s">
        <v>42</v>
      </c>
      <c r="G1331" s="740"/>
      <c r="H1331" s="740"/>
      <c r="I1331" s="848" t="s">
        <v>43</v>
      </c>
    </row>
    <row r="1332" spans="1:9" ht="30" customHeight="1" x14ac:dyDescent="0.25">
      <c r="A1332" s="838" t="s">
        <v>1126</v>
      </c>
      <c r="B1332" s="839" t="s">
        <v>1184</v>
      </c>
      <c r="C1332" s="873">
        <v>1</v>
      </c>
      <c r="D1332" s="840" t="s">
        <v>136</v>
      </c>
      <c r="E1332" s="842"/>
      <c r="F1332" s="841">
        <f>VLOOKUP(A1332,Material!$A$8:$D$108,4,0)</f>
        <v>397.74540000000002</v>
      </c>
      <c r="G1332" s="842"/>
      <c r="H1332" s="842"/>
      <c r="I1332" s="892">
        <f>ROUND(F1332*C1332,4)</f>
        <v>397.74540000000002</v>
      </c>
    </row>
    <row r="1333" spans="1:9" ht="15" x14ac:dyDescent="0.25">
      <c r="A1333" s="845"/>
      <c r="B1333" s="739"/>
      <c r="C1333" s="739"/>
      <c r="D1333" s="739"/>
      <c r="E1333" s="739"/>
      <c r="F1333" s="739"/>
      <c r="G1333" s="739"/>
      <c r="H1333" s="646" t="s">
        <v>51</v>
      </c>
      <c r="I1333" s="874">
        <f>SUM(I1332:I1332)</f>
        <v>397.74540000000002</v>
      </c>
    </row>
    <row r="1334" spans="1:9" ht="15" x14ac:dyDescent="0.25">
      <c r="A1334" s="847" t="s">
        <v>52</v>
      </c>
      <c r="B1334" s="740"/>
      <c r="C1334" s="735" t="s">
        <v>10</v>
      </c>
      <c r="D1334" s="735" t="s">
        <v>28</v>
      </c>
      <c r="E1334" s="740"/>
      <c r="F1334" s="735" t="s">
        <v>43</v>
      </c>
      <c r="G1334" s="740"/>
      <c r="H1334" s="740"/>
      <c r="I1334" s="856" t="s">
        <v>43</v>
      </c>
    </row>
    <row r="1335" spans="1:9" ht="28.5" x14ac:dyDescent="0.25">
      <c r="A1335" s="838">
        <v>3807864</v>
      </c>
      <c r="B1335" s="899" t="s">
        <v>1128</v>
      </c>
      <c r="C1335" s="909">
        <v>5</v>
      </c>
      <c r="D1335" s="909" t="s">
        <v>136</v>
      </c>
      <c r="E1335" s="842"/>
      <c r="F1335" s="842">
        <v>14.46</v>
      </c>
      <c r="G1335" s="842"/>
      <c r="H1335" s="842"/>
      <c r="I1335" s="853">
        <f>F1335*C1335</f>
        <v>72.300000000000011</v>
      </c>
    </row>
    <row r="1336" spans="1:9" ht="15.75" x14ac:dyDescent="0.25">
      <c r="A1336" s="834"/>
      <c r="B1336" s="828"/>
      <c r="C1336" s="828"/>
      <c r="D1336" s="828"/>
      <c r="E1336" s="828"/>
      <c r="F1336" s="828"/>
      <c r="G1336" s="828"/>
      <c r="H1336" s="830" t="s">
        <v>53</v>
      </c>
      <c r="I1336" s="857">
        <f>I1335</f>
        <v>72.300000000000011</v>
      </c>
    </row>
    <row r="1337" spans="1:9" ht="15.75" x14ac:dyDescent="0.25">
      <c r="A1337" s="858"/>
      <c r="B1337" s="746"/>
      <c r="C1337" s="746"/>
      <c r="D1337" s="746"/>
      <c r="E1337" s="746"/>
      <c r="F1337" s="746"/>
      <c r="G1337" s="746"/>
      <c r="H1337" s="648" t="s">
        <v>54</v>
      </c>
      <c r="I1337" s="893">
        <f>I1336+I1333+SUM(I1328:I1330)</f>
        <v>494.18850000000003</v>
      </c>
    </row>
    <row r="1338" spans="1:9" ht="15.75" x14ac:dyDescent="0.25">
      <c r="A1338" s="860" t="s">
        <v>55</v>
      </c>
      <c r="B1338" s="816"/>
      <c r="C1338" s="815" t="s">
        <v>56</v>
      </c>
      <c r="D1338" s="815" t="s">
        <v>10</v>
      </c>
      <c r="E1338" s="815" t="s">
        <v>28</v>
      </c>
      <c r="F1338" s="815" t="s">
        <v>43</v>
      </c>
      <c r="G1338" s="816"/>
      <c r="H1338" s="816"/>
      <c r="I1338" s="861" t="s">
        <v>43</v>
      </c>
    </row>
    <row r="1339" spans="1:9" ht="28.5" x14ac:dyDescent="0.25">
      <c r="A1339" s="838" t="s">
        <v>1126</v>
      </c>
      <c r="B1339" s="839" t="s">
        <v>1184</v>
      </c>
      <c r="C1339" s="840" t="s">
        <v>62</v>
      </c>
      <c r="D1339" s="902">
        <v>9.2999999999999992E-3</v>
      </c>
      <c r="E1339" s="840" t="s">
        <v>59</v>
      </c>
      <c r="F1339" s="841">
        <f>$I$1609</f>
        <v>33.44</v>
      </c>
      <c r="G1339" s="828"/>
      <c r="H1339" s="828"/>
      <c r="I1339" s="843">
        <f t="shared" ref="I1339" si="130">ROUND(F1339*D1339,4)</f>
        <v>0.311</v>
      </c>
    </row>
    <row r="1340" spans="1:9" ht="15" x14ac:dyDescent="0.25">
      <c r="A1340" s="845"/>
      <c r="B1340" s="739"/>
      <c r="C1340" s="739"/>
      <c r="D1340" s="739"/>
      <c r="E1340" s="739"/>
      <c r="F1340" s="739"/>
      <c r="G1340" s="739"/>
      <c r="H1340" s="646" t="s">
        <v>63</v>
      </c>
      <c r="I1340" s="846">
        <f>SUM(I1339:I1339)</f>
        <v>0.311</v>
      </c>
    </row>
    <row r="1341" spans="1:9" ht="15" x14ac:dyDescent="0.25">
      <c r="A1341" s="862" t="s">
        <v>64</v>
      </c>
      <c r="B1341" s="842"/>
      <c r="C1341" s="863" t="s">
        <v>10</v>
      </c>
      <c r="D1341" s="863" t="s">
        <v>28</v>
      </c>
      <c r="E1341" s="740"/>
      <c r="F1341" s="735" t="s">
        <v>65</v>
      </c>
      <c r="G1341" s="740"/>
      <c r="H1341" s="842"/>
      <c r="I1341" s="853" t="s">
        <v>43</v>
      </c>
    </row>
    <row r="1342" spans="1:9" ht="15" x14ac:dyDescent="0.25">
      <c r="A1342" s="845"/>
      <c r="B1342" s="739"/>
      <c r="C1342" s="739"/>
      <c r="D1342" s="739"/>
      <c r="E1342" s="736" t="s">
        <v>66</v>
      </c>
      <c r="F1342" s="736" t="s">
        <v>67</v>
      </c>
      <c r="G1342" s="736" t="s">
        <v>68</v>
      </c>
      <c r="H1342" s="739"/>
      <c r="I1342" s="864"/>
    </row>
    <row r="1343" spans="1:9" ht="28.5" x14ac:dyDescent="0.25">
      <c r="A1343" s="838" t="s">
        <v>1126</v>
      </c>
      <c r="B1343" s="839" t="s">
        <v>1184</v>
      </c>
      <c r="C1343" s="840">
        <f>D1339</f>
        <v>9.2999999999999992E-3</v>
      </c>
      <c r="D1343" s="840" t="s">
        <v>69</v>
      </c>
      <c r="E1343" s="844">
        <f>$I$1426</f>
        <v>1.22</v>
      </c>
      <c r="F1343" s="844">
        <f>$I$1452</f>
        <v>0.97</v>
      </c>
      <c r="G1343" s="844">
        <f>$I$1478</f>
        <v>0.79</v>
      </c>
      <c r="H1343" s="842"/>
      <c r="I1343" s="888">
        <v>0</v>
      </c>
    </row>
    <row r="1344" spans="1:9" ht="15" x14ac:dyDescent="0.25">
      <c r="A1344" s="849"/>
      <c r="B1344" s="842"/>
      <c r="C1344" s="842"/>
      <c r="D1344" s="842"/>
      <c r="E1344" s="842"/>
      <c r="F1344" s="842"/>
      <c r="G1344" s="842"/>
      <c r="H1344" s="850" t="s">
        <v>70</v>
      </c>
      <c r="I1344" s="889">
        <f>SUM(I1343:I1343)</f>
        <v>0</v>
      </c>
    </row>
    <row r="1345" spans="1:9" ht="15.75" thickBot="1" x14ac:dyDescent="0.3">
      <c r="A1345" s="865"/>
      <c r="B1345" s="747"/>
      <c r="C1345" s="747"/>
      <c r="D1345" s="747"/>
      <c r="E1345" s="747"/>
      <c r="F1345" s="747"/>
      <c r="G1345" s="747"/>
      <c r="H1345" s="649" t="s">
        <v>71</v>
      </c>
      <c r="I1345" s="894">
        <f>ROUND(I1344+I1340+I1337,2)</f>
        <v>494.5</v>
      </c>
    </row>
    <row r="1346" spans="1:9" x14ac:dyDescent="0.25">
      <c r="A1346" s="849"/>
      <c r="B1346" s="839" t="s">
        <v>72</v>
      </c>
      <c r="C1346" s="842"/>
      <c r="D1346" s="842"/>
      <c r="E1346" s="842"/>
      <c r="F1346" s="842"/>
      <c r="G1346" s="842"/>
      <c r="H1346" s="842"/>
      <c r="I1346" s="867"/>
    </row>
    <row r="1347" spans="1:9" x14ac:dyDescent="0.25">
      <c r="A1347" s="868"/>
      <c r="B1347" s="870"/>
      <c r="C1347" s="870"/>
      <c r="D1347" s="870"/>
      <c r="E1347" s="870"/>
      <c r="F1347" s="870"/>
      <c r="G1347" s="870"/>
      <c r="H1347" s="870"/>
      <c r="I1347" s="871"/>
    </row>
    <row r="1348" spans="1:9" ht="18" x14ac:dyDescent="0.25">
      <c r="A1348" s="822" t="s">
        <v>223</v>
      </c>
      <c r="B1348" s="823"/>
      <c r="C1348" s="823"/>
      <c r="D1348" s="824"/>
      <c r="E1348" s="823"/>
      <c r="F1348" s="825"/>
      <c r="G1348" s="824"/>
      <c r="H1348" s="823"/>
      <c r="I1348" s="826"/>
    </row>
    <row r="1349" spans="1:9" ht="15.75" x14ac:dyDescent="0.25">
      <c r="A1349" s="827" t="s">
        <v>0</v>
      </c>
      <c r="B1349" s="828"/>
      <c r="C1349" s="828"/>
      <c r="D1349" s="829" t="str">
        <f>$D$3</f>
        <v>Julho/2022</v>
      </c>
      <c r="E1349" s="828"/>
      <c r="F1349" s="828"/>
      <c r="G1349" s="830" t="s">
        <v>1</v>
      </c>
      <c r="H1349" s="830">
        <v>21.37</v>
      </c>
      <c r="I1349" s="831" t="s">
        <v>59</v>
      </c>
    </row>
    <row r="1350" spans="1:9" ht="47.25" x14ac:dyDescent="0.25">
      <c r="A1350" s="880" t="s">
        <v>1008</v>
      </c>
      <c r="B1350" s="817" t="s">
        <v>1017</v>
      </c>
      <c r="C1350" s="745" t="str">
        <f>I1349</f>
        <v>t</v>
      </c>
      <c r="D1350" s="748">
        <f>I1373</f>
        <v>34.67</v>
      </c>
      <c r="E1350" s="746"/>
      <c r="F1350" s="746"/>
      <c r="G1350" s="746"/>
      <c r="H1350" s="733"/>
      <c r="I1350" s="833" t="s">
        <v>5</v>
      </c>
    </row>
    <row r="1351" spans="1:9" ht="15.75" x14ac:dyDescent="0.25">
      <c r="A1351" s="834"/>
      <c r="B1351" s="828"/>
      <c r="C1351" s="828"/>
      <c r="D1351" s="1100" t="s">
        <v>6</v>
      </c>
      <c r="E1351" s="1101"/>
      <c r="F1351" s="1100" t="s">
        <v>7</v>
      </c>
      <c r="G1351" s="1101"/>
      <c r="H1351" s="828"/>
      <c r="I1351" s="835" t="s">
        <v>8</v>
      </c>
    </row>
    <row r="1352" spans="1:9" ht="15.75" x14ac:dyDescent="0.25">
      <c r="A1352" s="836" t="s">
        <v>9</v>
      </c>
      <c r="B1352" s="746"/>
      <c r="C1352" s="734" t="s">
        <v>10</v>
      </c>
      <c r="D1352" s="734" t="s">
        <v>11</v>
      </c>
      <c r="E1352" s="734" t="s">
        <v>12</v>
      </c>
      <c r="F1352" s="734" t="s">
        <v>13</v>
      </c>
      <c r="G1352" s="734" t="s">
        <v>14</v>
      </c>
      <c r="H1352" s="746"/>
      <c r="I1352" s="837" t="s">
        <v>15</v>
      </c>
    </row>
    <row r="1353" spans="1:9" x14ac:dyDescent="0.25">
      <c r="A1353" s="838" t="s">
        <v>180</v>
      </c>
      <c r="B1353" s="839" t="s">
        <v>181</v>
      </c>
      <c r="C1353" s="840">
        <v>2</v>
      </c>
      <c r="D1353" s="840">
        <v>0.53</v>
      </c>
      <c r="E1353" s="840">
        <v>0.47</v>
      </c>
      <c r="F1353" s="841">
        <f>VLOOKUP(A1353,Equipamento!$A$8:$E$91,4,0)</f>
        <v>295.68630000000002</v>
      </c>
      <c r="G1353" s="841">
        <f>VLOOKUP(A1353,Equipamento!$A$8:$E$91,5,0)</f>
        <v>68.882300000000001</v>
      </c>
      <c r="H1353" s="842"/>
      <c r="I1353" s="843">
        <f t="shared" ref="I1353:I1354" si="131">ROUND(C1353*D1353*F1353+C1353*E1353*G1353,4)</f>
        <v>378.17680000000001</v>
      </c>
    </row>
    <row r="1354" spans="1:9" ht="28.5" x14ac:dyDescent="0.25">
      <c r="A1354" s="838" t="s">
        <v>221</v>
      </c>
      <c r="B1354" s="839" t="s">
        <v>222</v>
      </c>
      <c r="C1354" s="840" t="s">
        <v>18</v>
      </c>
      <c r="D1354" s="840" t="s">
        <v>19</v>
      </c>
      <c r="E1354" s="840" t="s">
        <v>20</v>
      </c>
      <c r="F1354" s="841">
        <f>VLOOKUP(A1354,Equipamento!$A$8:$E$91,4,0)</f>
        <v>329.2901</v>
      </c>
      <c r="G1354" s="841">
        <f>VLOOKUP(A1354,Equipamento!$A$8:$E$91,5,0)</f>
        <v>99.752799999999993</v>
      </c>
      <c r="H1354" s="842"/>
      <c r="I1354" s="843">
        <f t="shared" si="131"/>
        <v>329.2901</v>
      </c>
    </row>
    <row r="1355" spans="1:9" ht="15" x14ac:dyDescent="0.25">
      <c r="A1355" s="845"/>
      <c r="B1355" s="739"/>
      <c r="C1355" s="739"/>
      <c r="D1355" s="739"/>
      <c r="E1355" s="739"/>
      <c r="F1355" s="739"/>
      <c r="G1355" s="739"/>
      <c r="H1355" s="646" t="s">
        <v>26</v>
      </c>
      <c r="I1355" s="846">
        <f>SUM(I1353:I1354)</f>
        <v>707.46690000000001</v>
      </c>
    </row>
    <row r="1356" spans="1:9" ht="15" x14ac:dyDescent="0.25">
      <c r="A1356" s="847" t="s">
        <v>27</v>
      </c>
      <c r="B1356" s="740"/>
      <c r="C1356" s="735" t="s">
        <v>10</v>
      </c>
      <c r="D1356" s="735" t="s">
        <v>28</v>
      </c>
      <c r="E1356" s="740"/>
      <c r="F1356" s="735" t="s">
        <v>29</v>
      </c>
      <c r="G1356" s="740"/>
      <c r="H1356" s="740"/>
      <c r="I1356" s="848" t="s">
        <v>30</v>
      </c>
    </row>
    <row r="1357" spans="1:9" x14ac:dyDescent="0.25">
      <c r="A1357" s="838" t="s">
        <v>34</v>
      </c>
      <c r="B1357" s="839" t="s">
        <v>35</v>
      </c>
      <c r="C1357" s="840" t="s">
        <v>133</v>
      </c>
      <c r="D1357" s="840" t="s">
        <v>33</v>
      </c>
      <c r="E1357" s="842"/>
      <c r="F1357" s="841">
        <f>VLOOKUP(A1357,'Mão de obra'!$A$3:$E$34,5,0)</f>
        <v>16.700700000000001</v>
      </c>
      <c r="G1357" s="842"/>
      <c r="H1357" s="842"/>
      <c r="I1357" s="843">
        <f t="shared" ref="I1357" si="132">ROUND(C1357*F1357,4)</f>
        <v>33.401400000000002</v>
      </c>
    </row>
    <row r="1358" spans="1:9" ht="15" x14ac:dyDescent="0.25">
      <c r="A1358" s="849"/>
      <c r="B1358" s="842"/>
      <c r="C1358" s="842"/>
      <c r="D1358" s="842"/>
      <c r="E1358" s="842"/>
      <c r="F1358" s="842"/>
      <c r="G1358" s="842"/>
      <c r="H1358" s="850" t="s">
        <v>36</v>
      </c>
      <c r="I1358" s="851">
        <f>I1357</f>
        <v>33.401400000000002</v>
      </c>
    </row>
    <row r="1359" spans="1:9" ht="15" x14ac:dyDescent="0.25">
      <c r="A1359" s="845"/>
      <c r="B1359" s="739"/>
      <c r="C1359" s="739"/>
      <c r="D1359" s="739"/>
      <c r="E1359" s="739"/>
      <c r="F1359" s="739"/>
      <c r="G1359" s="739"/>
      <c r="H1359" s="646" t="s">
        <v>37</v>
      </c>
      <c r="I1359" s="846">
        <f>I1358+I1355</f>
        <v>740.86829999999998</v>
      </c>
    </row>
    <row r="1360" spans="1:9" ht="15" x14ac:dyDescent="0.25">
      <c r="A1360" s="849"/>
      <c r="B1360" s="842"/>
      <c r="C1360" s="842"/>
      <c r="D1360" s="842"/>
      <c r="E1360" s="842"/>
      <c r="F1360" s="842"/>
      <c r="G1360" s="842"/>
      <c r="H1360" s="850" t="s">
        <v>38</v>
      </c>
      <c r="I1360" s="853">
        <f>ROUND(I1359/H1349,4)</f>
        <v>34.668599999999998</v>
      </c>
    </row>
    <row r="1361" spans="1:9" ht="15" x14ac:dyDescent="0.25">
      <c r="A1361" s="849"/>
      <c r="B1361" s="842"/>
      <c r="C1361" s="842"/>
      <c r="D1361" s="842"/>
      <c r="E1361" s="842"/>
      <c r="F1361" s="842"/>
      <c r="G1361" s="842"/>
      <c r="H1361" s="850" t="s">
        <v>39</v>
      </c>
      <c r="I1361" s="853">
        <v>0</v>
      </c>
    </row>
    <row r="1362" spans="1:9" ht="15" x14ac:dyDescent="0.25">
      <c r="A1362" s="845"/>
      <c r="B1362" s="739"/>
      <c r="C1362" s="739"/>
      <c r="D1362" s="739"/>
      <c r="E1362" s="739"/>
      <c r="F1362" s="739"/>
      <c r="G1362" s="739"/>
      <c r="H1362" s="646" t="s">
        <v>40</v>
      </c>
      <c r="I1362" s="874">
        <v>0</v>
      </c>
    </row>
    <row r="1363" spans="1:9" ht="15" x14ac:dyDescent="0.25">
      <c r="A1363" s="847" t="s">
        <v>41</v>
      </c>
      <c r="B1363" s="740"/>
      <c r="C1363" s="735" t="s">
        <v>10</v>
      </c>
      <c r="D1363" s="735" t="s">
        <v>28</v>
      </c>
      <c r="E1363" s="740"/>
      <c r="F1363" s="735" t="s">
        <v>42</v>
      </c>
      <c r="G1363" s="740"/>
      <c r="H1363" s="740"/>
      <c r="I1363" s="848" t="s">
        <v>43</v>
      </c>
    </row>
    <row r="1364" spans="1:9" ht="15" x14ac:dyDescent="0.25">
      <c r="A1364" s="855"/>
      <c r="B1364" s="740"/>
      <c r="C1364" s="740"/>
      <c r="D1364" s="740"/>
      <c r="E1364" s="740"/>
      <c r="F1364" s="740"/>
      <c r="G1364" s="740"/>
      <c r="H1364" s="647" t="s">
        <v>51</v>
      </c>
      <c r="I1364" s="848">
        <v>0</v>
      </c>
    </row>
    <row r="1365" spans="1:9" ht="15" x14ac:dyDescent="0.25">
      <c r="A1365" s="847" t="s">
        <v>52</v>
      </c>
      <c r="B1365" s="740"/>
      <c r="C1365" s="735" t="s">
        <v>10</v>
      </c>
      <c r="D1365" s="735" t="s">
        <v>28</v>
      </c>
      <c r="E1365" s="740"/>
      <c r="F1365" s="735" t="s">
        <v>43</v>
      </c>
      <c r="G1365" s="740"/>
      <c r="H1365" s="740"/>
      <c r="I1365" s="856" t="s">
        <v>43</v>
      </c>
    </row>
    <row r="1366" spans="1:9" ht="15.75" x14ac:dyDescent="0.25">
      <c r="A1366" s="834"/>
      <c r="B1366" s="828"/>
      <c r="C1366" s="828"/>
      <c r="D1366" s="828"/>
      <c r="E1366" s="828"/>
      <c r="F1366" s="828"/>
      <c r="G1366" s="828"/>
      <c r="H1366" s="830" t="s">
        <v>53</v>
      </c>
      <c r="I1366" s="857">
        <v>0</v>
      </c>
    </row>
    <row r="1367" spans="1:9" ht="15.75" x14ac:dyDescent="0.25">
      <c r="A1367" s="858"/>
      <c r="B1367" s="746"/>
      <c r="C1367" s="746"/>
      <c r="D1367" s="746"/>
      <c r="E1367" s="746"/>
      <c r="F1367" s="746"/>
      <c r="G1367" s="746"/>
      <c r="H1367" s="648" t="s">
        <v>54</v>
      </c>
      <c r="I1367" s="893">
        <f>I1366+I1364+I1362+I1361+I1360</f>
        <v>34.668599999999998</v>
      </c>
    </row>
    <row r="1368" spans="1:9" ht="15.75" x14ac:dyDescent="0.25">
      <c r="A1368" s="860" t="s">
        <v>55</v>
      </c>
      <c r="B1368" s="816"/>
      <c r="C1368" s="815" t="s">
        <v>56</v>
      </c>
      <c r="D1368" s="815" t="s">
        <v>10</v>
      </c>
      <c r="E1368" s="815" t="s">
        <v>28</v>
      </c>
      <c r="F1368" s="815" t="s">
        <v>43</v>
      </c>
      <c r="G1368" s="816"/>
      <c r="H1368" s="816"/>
      <c r="I1368" s="861" t="s">
        <v>43</v>
      </c>
    </row>
    <row r="1369" spans="1:9" ht="15" x14ac:dyDescent="0.25">
      <c r="A1369" s="855"/>
      <c r="B1369" s="740"/>
      <c r="C1369" s="740"/>
      <c r="D1369" s="740"/>
      <c r="E1369" s="740"/>
      <c r="F1369" s="740"/>
      <c r="G1369" s="740"/>
      <c r="H1369" s="647" t="s">
        <v>63</v>
      </c>
      <c r="I1369" s="848"/>
    </row>
    <row r="1370" spans="1:9" ht="15" x14ac:dyDescent="0.25">
      <c r="A1370" s="862" t="s">
        <v>64</v>
      </c>
      <c r="B1370" s="842"/>
      <c r="C1370" s="863" t="s">
        <v>10</v>
      </c>
      <c r="D1370" s="863" t="s">
        <v>28</v>
      </c>
      <c r="E1370" s="740"/>
      <c r="F1370" s="735" t="s">
        <v>65</v>
      </c>
      <c r="G1370" s="740"/>
      <c r="H1370" s="842"/>
      <c r="I1370" s="853" t="s">
        <v>43</v>
      </c>
    </row>
    <row r="1371" spans="1:9" ht="15" x14ac:dyDescent="0.25">
      <c r="A1371" s="845"/>
      <c r="B1371" s="739"/>
      <c r="C1371" s="739"/>
      <c r="D1371" s="739"/>
      <c r="E1371" s="736" t="s">
        <v>66</v>
      </c>
      <c r="F1371" s="736" t="s">
        <v>67</v>
      </c>
      <c r="G1371" s="736" t="s">
        <v>68</v>
      </c>
      <c r="H1371" s="739"/>
      <c r="I1371" s="864"/>
    </row>
    <row r="1372" spans="1:9" ht="15" x14ac:dyDescent="0.25">
      <c r="A1372" s="849"/>
      <c r="B1372" s="842"/>
      <c r="C1372" s="842"/>
      <c r="D1372" s="842"/>
      <c r="E1372" s="842"/>
      <c r="F1372" s="842"/>
      <c r="G1372" s="842"/>
      <c r="H1372" s="850" t="s">
        <v>70</v>
      </c>
      <c r="I1372" s="853">
        <f>I1371</f>
        <v>0</v>
      </c>
    </row>
    <row r="1373" spans="1:9" ht="15.75" thickBot="1" x14ac:dyDescent="0.3">
      <c r="A1373" s="865"/>
      <c r="B1373" s="747"/>
      <c r="C1373" s="747"/>
      <c r="D1373" s="747"/>
      <c r="E1373" s="747"/>
      <c r="F1373" s="747"/>
      <c r="G1373" s="747"/>
      <c r="H1373" s="649" t="s">
        <v>71</v>
      </c>
      <c r="I1373" s="905">
        <f>ROUND(I1372+I1367,2)</f>
        <v>34.67</v>
      </c>
    </row>
    <row r="1374" spans="1:9" x14ac:dyDescent="0.25">
      <c r="A1374" s="849"/>
      <c r="B1374" s="839" t="s">
        <v>72</v>
      </c>
      <c r="C1374" s="842"/>
      <c r="D1374" s="842"/>
      <c r="E1374" s="842"/>
      <c r="F1374" s="842"/>
      <c r="G1374" s="842"/>
      <c r="H1374" s="842"/>
      <c r="I1374" s="867"/>
    </row>
    <row r="1375" spans="1:9" x14ac:dyDescent="0.25">
      <c r="A1375" s="868"/>
      <c r="B1375" s="870"/>
      <c r="C1375" s="870"/>
      <c r="D1375" s="870"/>
      <c r="E1375" s="870"/>
      <c r="F1375" s="870"/>
      <c r="G1375" s="870"/>
      <c r="H1375" s="870"/>
      <c r="I1375" s="871"/>
    </row>
    <row r="1376" spans="1:9" ht="18" x14ac:dyDescent="0.25">
      <c r="A1376" s="822" t="s">
        <v>223</v>
      </c>
      <c r="B1376" s="823"/>
      <c r="C1376" s="823"/>
      <c r="D1376" s="824"/>
      <c r="E1376" s="823"/>
      <c r="F1376" s="825"/>
      <c r="G1376" s="824"/>
      <c r="H1376" s="823"/>
      <c r="I1376" s="826"/>
    </row>
    <row r="1377" spans="1:9" ht="15.75" x14ac:dyDescent="0.25">
      <c r="A1377" s="827" t="s">
        <v>0</v>
      </c>
      <c r="B1377" s="828"/>
      <c r="C1377" s="828"/>
      <c r="D1377" s="829" t="str">
        <f>$D$3</f>
        <v>Julho/2022</v>
      </c>
      <c r="E1377" s="828"/>
      <c r="F1377" s="828"/>
      <c r="G1377" s="830" t="s">
        <v>1</v>
      </c>
      <c r="H1377" s="830">
        <v>7.7610400000000004</v>
      </c>
      <c r="I1377" s="831" t="s">
        <v>59</v>
      </c>
    </row>
    <row r="1378" spans="1:9" ht="47.25" x14ac:dyDescent="0.25">
      <c r="A1378" s="880">
        <v>5915474</v>
      </c>
      <c r="B1378" s="817" t="s">
        <v>1001</v>
      </c>
      <c r="C1378" s="745" t="str">
        <f>I1377</f>
        <v>t</v>
      </c>
      <c r="D1378" s="748">
        <f>I1400</f>
        <v>28.57</v>
      </c>
      <c r="E1378" s="746"/>
      <c r="F1378" s="746"/>
      <c r="G1378" s="746"/>
      <c r="H1378" s="733"/>
      <c r="I1378" s="833" t="s">
        <v>5</v>
      </c>
    </row>
    <row r="1379" spans="1:9" ht="15.75" x14ac:dyDescent="0.25">
      <c r="A1379" s="834"/>
      <c r="B1379" s="828"/>
      <c r="C1379" s="828"/>
      <c r="D1379" s="1100" t="s">
        <v>6</v>
      </c>
      <c r="E1379" s="1101"/>
      <c r="F1379" s="1100" t="s">
        <v>7</v>
      </c>
      <c r="G1379" s="1101"/>
      <c r="H1379" s="828"/>
      <c r="I1379" s="835" t="s">
        <v>8</v>
      </c>
    </row>
    <row r="1380" spans="1:9" ht="15.75" x14ac:dyDescent="0.25">
      <c r="A1380" s="836" t="s">
        <v>9</v>
      </c>
      <c r="B1380" s="746"/>
      <c r="C1380" s="734" t="s">
        <v>10</v>
      </c>
      <c r="D1380" s="734" t="s">
        <v>11</v>
      </c>
      <c r="E1380" s="734" t="s">
        <v>12</v>
      </c>
      <c r="F1380" s="734" t="s">
        <v>13</v>
      </c>
      <c r="G1380" s="734" t="s">
        <v>14</v>
      </c>
      <c r="H1380" s="746"/>
      <c r="I1380" s="837" t="s">
        <v>15</v>
      </c>
    </row>
    <row r="1381" spans="1:9" x14ac:dyDescent="0.25">
      <c r="A1381" s="838" t="s">
        <v>205</v>
      </c>
      <c r="B1381" s="839" t="s">
        <v>206</v>
      </c>
      <c r="C1381" s="840" t="s">
        <v>18</v>
      </c>
      <c r="D1381" s="840" t="s">
        <v>19</v>
      </c>
      <c r="E1381" s="840" t="s">
        <v>20</v>
      </c>
      <c r="F1381" s="841">
        <f>VLOOKUP(A1381,Equipamento!$A$8:$E$91,4,0)</f>
        <v>154.9059</v>
      </c>
      <c r="G1381" s="841">
        <f>VLOOKUP(A1381,Equipamento!$A$8:$E$91,5,0)</f>
        <v>49.278100000000002</v>
      </c>
      <c r="H1381" s="842"/>
      <c r="I1381" s="843">
        <f t="shared" ref="I1381" si="133">ROUND(C1381*D1381*F1381+C1381*E1381*G1381,4)</f>
        <v>154.9059</v>
      </c>
    </row>
    <row r="1382" spans="1:9" ht="15" x14ac:dyDescent="0.25">
      <c r="A1382" s="845"/>
      <c r="B1382" s="739"/>
      <c r="C1382" s="739"/>
      <c r="D1382" s="739"/>
      <c r="E1382" s="739"/>
      <c r="F1382" s="739"/>
      <c r="G1382" s="739"/>
      <c r="H1382" s="646" t="s">
        <v>26</v>
      </c>
      <c r="I1382" s="846">
        <f>I1381</f>
        <v>154.9059</v>
      </c>
    </row>
    <row r="1383" spans="1:9" ht="15" x14ac:dyDescent="0.25">
      <c r="A1383" s="847" t="s">
        <v>27</v>
      </c>
      <c r="B1383" s="740"/>
      <c r="C1383" s="735" t="s">
        <v>10</v>
      </c>
      <c r="D1383" s="735" t="s">
        <v>28</v>
      </c>
      <c r="E1383" s="740"/>
      <c r="F1383" s="735" t="s">
        <v>29</v>
      </c>
      <c r="G1383" s="740"/>
      <c r="H1383" s="740"/>
      <c r="I1383" s="848" t="s">
        <v>30</v>
      </c>
    </row>
    <row r="1384" spans="1:9" x14ac:dyDescent="0.25">
      <c r="A1384" s="838" t="s">
        <v>34</v>
      </c>
      <c r="B1384" s="839" t="s">
        <v>35</v>
      </c>
      <c r="C1384" s="840" t="s">
        <v>1002</v>
      </c>
      <c r="D1384" s="840" t="s">
        <v>33</v>
      </c>
      <c r="E1384" s="842"/>
      <c r="F1384" s="841">
        <f>VLOOKUP(A1384,'Mão de obra'!$A$3:$E$34,5,0)</f>
        <v>16.700700000000001</v>
      </c>
      <c r="G1384" s="842"/>
      <c r="H1384" s="842"/>
      <c r="I1384" s="843">
        <f t="shared" ref="I1384" si="134">ROUND(C1384*F1384,4)</f>
        <v>66.802800000000005</v>
      </c>
    </row>
    <row r="1385" spans="1:9" ht="15" x14ac:dyDescent="0.25">
      <c r="A1385" s="849"/>
      <c r="B1385" s="842"/>
      <c r="C1385" s="842"/>
      <c r="D1385" s="842"/>
      <c r="E1385" s="842"/>
      <c r="F1385" s="842"/>
      <c r="G1385" s="842"/>
      <c r="H1385" s="850" t="s">
        <v>36</v>
      </c>
      <c r="I1385" s="851">
        <f>I1384</f>
        <v>66.802800000000005</v>
      </c>
    </row>
    <row r="1386" spans="1:9" ht="15" x14ac:dyDescent="0.25">
      <c r="A1386" s="845"/>
      <c r="B1386" s="739"/>
      <c r="C1386" s="739"/>
      <c r="D1386" s="739"/>
      <c r="E1386" s="739"/>
      <c r="F1386" s="739"/>
      <c r="G1386" s="739"/>
      <c r="H1386" s="646" t="s">
        <v>37</v>
      </c>
      <c r="I1386" s="846">
        <f>I1385+I1382</f>
        <v>221.70870000000002</v>
      </c>
    </row>
    <row r="1387" spans="1:9" ht="15" x14ac:dyDescent="0.25">
      <c r="A1387" s="849"/>
      <c r="B1387" s="842"/>
      <c r="C1387" s="842"/>
      <c r="D1387" s="842"/>
      <c r="E1387" s="842"/>
      <c r="F1387" s="842"/>
      <c r="G1387" s="842"/>
      <c r="H1387" s="850" t="s">
        <v>38</v>
      </c>
      <c r="I1387" s="853">
        <f>ROUND(I1386/H1377,4)</f>
        <v>28.5669</v>
      </c>
    </row>
    <row r="1388" spans="1:9" ht="15" x14ac:dyDescent="0.25">
      <c r="A1388" s="849"/>
      <c r="B1388" s="842"/>
      <c r="C1388" s="842"/>
      <c r="D1388" s="842"/>
      <c r="E1388" s="842"/>
      <c r="F1388" s="842"/>
      <c r="G1388" s="842"/>
      <c r="H1388" s="850" t="s">
        <v>39</v>
      </c>
      <c r="I1388" s="853">
        <v>0</v>
      </c>
    </row>
    <row r="1389" spans="1:9" ht="15" x14ac:dyDescent="0.25">
      <c r="A1389" s="845"/>
      <c r="B1389" s="739"/>
      <c r="C1389" s="739"/>
      <c r="D1389" s="739"/>
      <c r="E1389" s="739"/>
      <c r="F1389" s="739"/>
      <c r="G1389" s="739"/>
      <c r="H1389" s="646" t="s">
        <v>40</v>
      </c>
      <c r="I1389" s="874">
        <v>0</v>
      </c>
    </row>
    <row r="1390" spans="1:9" ht="15" x14ac:dyDescent="0.25">
      <c r="A1390" s="847" t="s">
        <v>41</v>
      </c>
      <c r="B1390" s="740"/>
      <c r="C1390" s="735" t="s">
        <v>10</v>
      </c>
      <c r="D1390" s="735" t="s">
        <v>28</v>
      </c>
      <c r="E1390" s="740"/>
      <c r="F1390" s="735" t="s">
        <v>42</v>
      </c>
      <c r="G1390" s="740"/>
      <c r="H1390" s="740"/>
      <c r="I1390" s="848" t="s">
        <v>43</v>
      </c>
    </row>
    <row r="1391" spans="1:9" ht="15" x14ac:dyDescent="0.25">
      <c r="A1391" s="855"/>
      <c r="B1391" s="740"/>
      <c r="C1391" s="740"/>
      <c r="D1391" s="740"/>
      <c r="E1391" s="740"/>
      <c r="F1391" s="740"/>
      <c r="G1391" s="740"/>
      <c r="H1391" s="647" t="s">
        <v>51</v>
      </c>
      <c r="I1391" s="848">
        <v>0</v>
      </c>
    </row>
    <row r="1392" spans="1:9" ht="15" x14ac:dyDescent="0.25">
      <c r="A1392" s="847" t="s">
        <v>52</v>
      </c>
      <c r="B1392" s="740"/>
      <c r="C1392" s="735" t="s">
        <v>10</v>
      </c>
      <c r="D1392" s="735" t="s">
        <v>28</v>
      </c>
      <c r="E1392" s="740"/>
      <c r="F1392" s="735" t="s">
        <v>43</v>
      </c>
      <c r="G1392" s="740"/>
      <c r="H1392" s="740"/>
      <c r="I1392" s="856" t="s">
        <v>43</v>
      </c>
    </row>
    <row r="1393" spans="1:9" ht="15.75" x14ac:dyDescent="0.25">
      <c r="A1393" s="834"/>
      <c r="B1393" s="828"/>
      <c r="C1393" s="828"/>
      <c r="D1393" s="828"/>
      <c r="E1393" s="828"/>
      <c r="F1393" s="828"/>
      <c r="G1393" s="828"/>
      <c r="H1393" s="830" t="s">
        <v>53</v>
      </c>
      <c r="I1393" s="857">
        <v>0</v>
      </c>
    </row>
    <row r="1394" spans="1:9" ht="15.75" x14ac:dyDescent="0.25">
      <c r="A1394" s="858"/>
      <c r="B1394" s="746"/>
      <c r="C1394" s="746"/>
      <c r="D1394" s="746"/>
      <c r="E1394" s="746"/>
      <c r="F1394" s="746"/>
      <c r="G1394" s="746"/>
      <c r="H1394" s="648" t="s">
        <v>54</v>
      </c>
      <c r="I1394" s="893">
        <f>I1393+I1391+I1389+I1388+I1387</f>
        <v>28.5669</v>
      </c>
    </row>
    <row r="1395" spans="1:9" ht="15.75" x14ac:dyDescent="0.25">
      <c r="A1395" s="860" t="s">
        <v>55</v>
      </c>
      <c r="B1395" s="816"/>
      <c r="C1395" s="815" t="s">
        <v>56</v>
      </c>
      <c r="D1395" s="815" t="s">
        <v>10</v>
      </c>
      <c r="E1395" s="815" t="s">
        <v>28</v>
      </c>
      <c r="F1395" s="815" t="s">
        <v>43</v>
      </c>
      <c r="G1395" s="816"/>
      <c r="H1395" s="816"/>
      <c r="I1395" s="861" t="s">
        <v>43</v>
      </c>
    </row>
    <row r="1396" spans="1:9" ht="15" x14ac:dyDescent="0.25">
      <c r="A1396" s="855"/>
      <c r="B1396" s="740"/>
      <c r="C1396" s="740"/>
      <c r="D1396" s="740"/>
      <c r="E1396" s="740"/>
      <c r="F1396" s="740"/>
      <c r="G1396" s="740"/>
      <c r="H1396" s="647" t="s">
        <v>63</v>
      </c>
      <c r="I1396" s="848">
        <v>0</v>
      </c>
    </row>
    <row r="1397" spans="1:9" ht="15" x14ac:dyDescent="0.25">
      <c r="A1397" s="862" t="s">
        <v>64</v>
      </c>
      <c r="B1397" s="842"/>
      <c r="C1397" s="863" t="s">
        <v>10</v>
      </c>
      <c r="D1397" s="863" t="s">
        <v>28</v>
      </c>
      <c r="E1397" s="740"/>
      <c r="F1397" s="735" t="s">
        <v>65</v>
      </c>
      <c r="G1397" s="740"/>
      <c r="H1397" s="842"/>
      <c r="I1397" s="853" t="s">
        <v>43</v>
      </c>
    </row>
    <row r="1398" spans="1:9" ht="15" x14ac:dyDescent="0.25">
      <c r="A1398" s="845"/>
      <c r="B1398" s="739"/>
      <c r="C1398" s="739"/>
      <c r="D1398" s="739"/>
      <c r="E1398" s="736" t="s">
        <v>66</v>
      </c>
      <c r="F1398" s="736" t="s">
        <v>67</v>
      </c>
      <c r="G1398" s="736" t="s">
        <v>68</v>
      </c>
      <c r="H1398" s="739"/>
      <c r="I1398" s="864"/>
    </row>
    <row r="1399" spans="1:9" ht="15" x14ac:dyDescent="0.25">
      <c r="A1399" s="849"/>
      <c r="B1399" s="842"/>
      <c r="C1399" s="842"/>
      <c r="D1399" s="842"/>
      <c r="E1399" s="842"/>
      <c r="F1399" s="842"/>
      <c r="G1399" s="842"/>
      <c r="H1399" s="850" t="s">
        <v>70</v>
      </c>
      <c r="I1399" s="853">
        <f>I1398</f>
        <v>0</v>
      </c>
    </row>
    <row r="1400" spans="1:9" ht="15.75" thickBot="1" x14ac:dyDescent="0.3">
      <c r="A1400" s="865"/>
      <c r="B1400" s="747"/>
      <c r="C1400" s="747"/>
      <c r="D1400" s="747"/>
      <c r="E1400" s="747"/>
      <c r="F1400" s="747"/>
      <c r="G1400" s="747"/>
      <c r="H1400" s="649" t="s">
        <v>71</v>
      </c>
      <c r="I1400" s="905">
        <f>ROUND(I1399+I1394+I1396,2)</f>
        <v>28.57</v>
      </c>
    </row>
    <row r="1401" spans="1:9" x14ac:dyDescent="0.25">
      <c r="A1401" s="849"/>
      <c r="B1401" s="839" t="s">
        <v>72</v>
      </c>
      <c r="C1401" s="842"/>
      <c r="D1401" s="842"/>
      <c r="E1401" s="842"/>
      <c r="F1401" s="842"/>
      <c r="G1401" s="842"/>
      <c r="H1401" s="842"/>
      <c r="I1401" s="867"/>
    </row>
    <row r="1402" spans="1:9" x14ac:dyDescent="0.25">
      <c r="A1402" s="868"/>
      <c r="B1402" s="870"/>
      <c r="C1402" s="870"/>
      <c r="D1402" s="870"/>
      <c r="E1402" s="870"/>
      <c r="F1402" s="870"/>
      <c r="G1402" s="870"/>
      <c r="H1402" s="870"/>
      <c r="I1402" s="871"/>
    </row>
    <row r="1403" spans="1:9" ht="18" x14ac:dyDescent="0.25">
      <c r="A1403" s="822" t="s">
        <v>223</v>
      </c>
      <c r="B1403" s="823"/>
      <c r="C1403" s="823"/>
      <c r="D1403" s="824"/>
      <c r="E1403" s="823"/>
      <c r="F1403" s="825" t="s">
        <v>255</v>
      </c>
      <c r="G1403" s="824" t="s">
        <v>256</v>
      </c>
      <c r="H1403" s="823"/>
      <c r="I1403" s="826"/>
    </row>
    <row r="1404" spans="1:9" ht="15.75" x14ac:dyDescent="0.25">
      <c r="A1404" s="827" t="s">
        <v>0</v>
      </c>
      <c r="B1404" s="828"/>
      <c r="C1404" s="828"/>
      <c r="D1404" s="829" t="str">
        <f>$D$3</f>
        <v>Julho/2022</v>
      </c>
      <c r="E1404" s="828"/>
      <c r="F1404" s="828"/>
      <c r="G1404" s="830" t="s">
        <v>1</v>
      </c>
      <c r="H1404" s="830">
        <v>248.59</v>
      </c>
      <c r="I1404" s="831" t="s">
        <v>69</v>
      </c>
    </row>
    <row r="1405" spans="1:9" ht="31.5" x14ac:dyDescent="0.25">
      <c r="A1405" s="880">
        <v>5914449</v>
      </c>
      <c r="B1405" s="817" t="s">
        <v>179</v>
      </c>
      <c r="C1405" s="745" t="str">
        <f>I1404</f>
        <v>tkm</v>
      </c>
      <c r="D1405" s="745">
        <f>I1426</f>
        <v>1.22</v>
      </c>
      <c r="E1405" s="746"/>
      <c r="F1405" s="746"/>
      <c r="G1405" s="746"/>
      <c r="H1405" s="733"/>
      <c r="I1405" s="833" t="s">
        <v>5</v>
      </c>
    </row>
    <row r="1406" spans="1:9" ht="15.75" x14ac:dyDescent="0.25">
      <c r="A1406" s="834"/>
      <c r="B1406" s="828"/>
      <c r="C1406" s="828"/>
      <c r="D1406" s="1100" t="s">
        <v>6</v>
      </c>
      <c r="E1406" s="1100"/>
      <c r="F1406" s="1100" t="s">
        <v>7</v>
      </c>
      <c r="G1406" s="1100"/>
      <c r="H1406" s="828"/>
      <c r="I1406" s="835" t="s">
        <v>8</v>
      </c>
    </row>
    <row r="1407" spans="1:9" ht="15.75" x14ac:dyDescent="0.25">
      <c r="A1407" s="836" t="s">
        <v>9</v>
      </c>
      <c r="B1407" s="746"/>
      <c r="C1407" s="734" t="s">
        <v>10</v>
      </c>
      <c r="D1407" s="734" t="s">
        <v>11</v>
      </c>
      <c r="E1407" s="734" t="s">
        <v>12</v>
      </c>
      <c r="F1407" s="734" t="s">
        <v>13</v>
      </c>
      <c r="G1407" s="734" t="s">
        <v>14</v>
      </c>
      <c r="H1407" s="746"/>
      <c r="I1407" s="837" t="s">
        <v>15</v>
      </c>
    </row>
    <row r="1408" spans="1:9" x14ac:dyDescent="0.25">
      <c r="A1408" s="838" t="s">
        <v>180</v>
      </c>
      <c r="B1408" s="839" t="s">
        <v>181</v>
      </c>
      <c r="C1408" s="840" t="s">
        <v>18</v>
      </c>
      <c r="D1408" s="840" t="s">
        <v>19</v>
      </c>
      <c r="E1408" s="840" t="s">
        <v>20</v>
      </c>
      <c r="F1408" s="841">
        <f>VLOOKUP(A1408,Equipamento!$A$8:$E$91,4,0)</f>
        <v>295.68630000000002</v>
      </c>
      <c r="G1408" s="841">
        <f>VLOOKUP(A1408,Equipamento!$A$8:$E$91,5,0)</f>
        <v>68.882300000000001</v>
      </c>
      <c r="H1408" s="842"/>
      <c r="I1408" s="843">
        <f t="shared" ref="I1408" si="135">ROUND(C1408*D1408*F1408+C1408*E1408*G1408,4)</f>
        <v>295.68630000000002</v>
      </c>
    </row>
    <row r="1409" spans="1:9" ht="15" x14ac:dyDescent="0.25">
      <c r="A1409" s="845"/>
      <c r="B1409" s="739"/>
      <c r="C1409" s="739"/>
      <c r="D1409" s="739"/>
      <c r="E1409" s="739"/>
      <c r="F1409" s="739"/>
      <c r="G1409" s="739"/>
      <c r="H1409" s="646" t="s">
        <v>26</v>
      </c>
      <c r="I1409" s="846">
        <f>I1408</f>
        <v>295.68630000000002</v>
      </c>
    </row>
    <row r="1410" spans="1:9" ht="15" x14ac:dyDescent="0.25">
      <c r="A1410" s="847" t="s">
        <v>27</v>
      </c>
      <c r="B1410" s="740"/>
      <c r="C1410" s="735" t="s">
        <v>10</v>
      </c>
      <c r="D1410" s="735" t="s">
        <v>28</v>
      </c>
      <c r="E1410" s="740"/>
      <c r="F1410" s="735" t="s">
        <v>29</v>
      </c>
      <c r="G1410" s="740"/>
      <c r="H1410" s="740"/>
      <c r="I1410" s="848" t="s">
        <v>30</v>
      </c>
    </row>
    <row r="1411" spans="1:9" ht="15" x14ac:dyDescent="0.25">
      <c r="A1411" s="849"/>
      <c r="B1411" s="842"/>
      <c r="C1411" s="842"/>
      <c r="D1411" s="842"/>
      <c r="E1411" s="842"/>
      <c r="F1411" s="842"/>
      <c r="G1411" s="842"/>
      <c r="H1411" s="850" t="s">
        <v>36</v>
      </c>
      <c r="I1411" s="853">
        <v>0</v>
      </c>
    </row>
    <row r="1412" spans="1:9" ht="15" x14ac:dyDescent="0.25">
      <c r="A1412" s="845"/>
      <c r="B1412" s="739"/>
      <c r="C1412" s="739"/>
      <c r="D1412" s="739"/>
      <c r="E1412" s="739"/>
      <c r="F1412" s="739"/>
      <c r="G1412" s="739"/>
      <c r="H1412" s="646" t="s">
        <v>37</v>
      </c>
      <c r="I1412" s="846">
        <f>I1411+I1409</f>
        <v>295.68630000000002</v>
      </c>
    </row>
    <row r="1413" spans="1:9" ht="15" x14ac:dyDescent="0.25">
      <c r="A1413" s="849"/>
      <c r="B1413" s="842"/>
      <c r="C1413" s="842"/>
      <c r="D1413" s="842"/>
      <c r="E1413" s="842"/>
      <c r="F1413" s="842"/>
      <c r="G1413" s="842"/>
      <c r="H1413" s="850" t="s">
        <v>38</v>
      </c>
      <c r="I1413" s="853">
        <f>ROUND(I1412/H1404,4)</f>
        <v>1.1895</v>
      </c>
    </row>
    <row r="1414" spans="1:9" ht="15" x14ac:dyDescent="0.25">
      <c r="A1414" s="849"/>
      <c r="B1414" s="842"/>
      <c r="C1414" s="842"/>
      <c r="D1414" s="842"/>
      <c r="E1414" s="842"/>
      <c r="F1414" s="842"/>
      <c r="G1414" s="842"/>
      <c r="H1414" s="850" t="s">
        <v>39</v>
      </c>
      <c r="I1414" s="853">
        <v>2.69E-2</v>
      </c>
    </row>
    <row r="1415" spans="1:9" ht="15" x14ac:dyDescent="0.25">
      <c r="A1415" s="845"/>
      <c r="B1415" s="739"/>
      <c r="C1415" s="739"/>
      <c r="D1415" s="739"/>
      <c r="E1415" s="739"/>
      <c r="F1415" s="739"/>
      <c r="G1415" s="739"/>
      <c r="H1415" s="646" t="s">
        <v>40</v>
      </c>
      <c r="I1415" s="874">
        <v>0</v>
      </c>
    </row>
    <row r="1416" spans="1:9" ht="15" x14ac:dyDescent="0.25">
      <c r="A1416" s="847" t="s">
        <v>41</v>
      </c>
      <c r="B1416" s="740"/>
      <c r="C1416" s="735" t="s">
        <v>10</v>
      </c>
      <c r="D1416" s="735" t="s">
        <v>28</v>
      </c>
      <c r="E1416" s="740"/>
      <c r="F1416" s="735" t="s">
        <v>42</v>
      </c>
      <c r="G1416" s="740"/>
      <c r="H1416" s="740"/>
      <c r="I1416" s="848" t="s">
        <v>43</v>
      </c>
    </row>
    <row r="1417" spans="1:9" ht="15" x14ac:dyDescent="0.25">
      <c r="A1417" s="855"/>
      <c r="B1417" s="740"/>
      <c r="C1417" s="740"/>
      <c r="D1417" s="740"/>
      <c r="E1417" s="740"/>
      <c r="F1417" s="740"/>
      <c r="G1417" s="740"/>
      <c r="H1417" s="647" t="s">
        <v>51</v>
      </c>
      <c r="I1417" s="848">
        <v>0</v>
      </c>
    </row>
    <row r="1418" spans="1:9" ht="15" x14ac:dyDescent="0.25">
      <c r="A1418" s="847" t="s">
        <v>52</v>
      </c>
      <c r="B1418" s="740"/>
      <c r="C1418" s="735" t="s">
        <v>10</v>
      </c>
      <c r="D1418" s="735" t="s">
        <v>28</v>
      </c>
      <c r="E1418" s="740"/>
      <c r="F1418" s="735" t="s">
        <v>43</v>
      </c>
      <c r="G1418" s="740"/>
      <c r="H1418" s="740"/>
      <c r="I1418" s="856" t="s">
        <v>43</v>
      </c>
    </row>
    <row r="1419" spans="1:9" ht="15.75" x14ac:dyDescent="0.25">
      <c r="A1419" s="834"/>
      <c r="B1419" s="828"/>
      <c r="C1419" s="828"/>
      <c r="D1419" s="828"/>
      <c r="E1419" s="828"/>
      <c r="F1419" s="828"/>
      <c r="G1419" s="828"/>
      <c r="H1419" s="830" t="s">
        <v>53</v>
      </c>
      <c r="I1419" s="857">
        <v>0</v>
      </c>
    </row>
    <row r="1420" spans="1:9" ht="15.75" x14ac:dyDescent="0.25">
      <c r="A1420" s="858"/>
      <c r="B1420" s="746"/>
      <c r="C1420" s="746"/>
      <c r="D1420" s="746"/>
      <c r="E1420" s="746"/>
      <c r="F1420" s="746"/>
      <c r="G1420" s="746"/>
      <c r="H1420" s="648" t="s">
        <v>54</v>
      </c>
      <c r="I1420" s="893">
        <f>I1419+I1417+I1415+I1414+I1413</f>
        <v>1.2163999999999999</v>
      </c>
    </row>
    <row r="1421" spans="1:9" ht="15.75" x14ac:dyDescent="0.25">
      <c r="A1421" s="860" t="s">
        <v>55</v>
      </c>
      <c r="B1421" s="816"/>
      <c r="C1421" s="815" t="s">
        <v>56</v>
      </c>
      <c r="D1421" s="815" t="s">
        <v>10</v>
      </c>
      <c r="E1421" s="815" t="s">
        <v>28</v>
      </c>
      <c r="F1421" s="815" t="s">
        <v>43</v>
      </c>
      <c r="G1421" s="816"/>
      <c r="H1421" s="816"/>
      <c r="I1421" s="861" t="s">
        <v>43</v>
      </c>
    </row>
    <row r="1422" spans="1:9" ht="15" x14ac:dyDescent="0.25">
      <c r="A1422" s="855"/>
      <c r="B1422" s="740"/>
      <c r="C1422" s="740"/>
      <c r="D1422" s="740"/>
      <c r="E1422" s="740"/>
      <c r="F1422" s="740"/>
      <c r="G1422" s="740"/>
      <c r="H1422" s="647" t="s">
        <v>63</v>
      </c>
      <c r="I1422" s="848"/>
    </row>
    <row r="1423" spans="1:9" ht="15" x14ac:dyDescent="0.25">
      <c r="A1423" s="862" t="s">
        <v>64</v>
      </c>
      <c r="B1423" s="842"/>
      <c r="C1423" s="863" t="s">
        <v>10</v>
      </c>
      <c r="D1423" s="863" t="s">
        <v>28</v>
      </c>
      <c r="E1423" s="740"/>
      <c r="F1423" s="735" t="s">
        <v>65</v>
      </c>
      <c r="G1423" s="740"/>
      <c r="H1423" s="842"/>
      <c r="I1423" s="853" t="s">
        <v>43</v>
      </c>
    </row>
    <row r="1424" spans="1:9" ht="15" x14ac:dyDescent="0.25">
      <c r="A1424" s="845"/>
      <c r="B1424" s="739"/>
      <c r="C1424" s="739"/>
      <c r="D1424" s="739"/>
      <c r="E1424" s="736" t="s">
        <v>66</v>
      </c>
      <c r="F1424" s="736" t="s">
        <v>67</v>
      </c>
      <c r="G1424" s="736" t="s">
        <v>68</v>
      </c>
      <c r="H1424" s="739"/>
      <c r="I1424" s="864"/>
    </row>
    <row r="1425" spans="1:9" ht="15" x14ac:dyDescent="0.25">
      <c r="A1425" s="849"/>
      <c r="B1425" s="842"/>
      <c r="C1425" s="842"/>
      <c r="D1425" s="842"/>
      <c r="E1425" s="842"/>
      <c r="F1425" s="842"/>
      <c r="G1425" s="842"/>
      <c r="H1425" s="850" t="s">
        <v>70</v>
      </c>
      <c r="I1425" s="853">
        <f>I1424</f>
        <v>0</v>
      </c>
    </row>
    <row r="1426" spans="1:9" ht="15.75" thickBot="1" x14ac:dyDescent="0.3">
      <c r="A1426" s="865"/>
      <c r="B1426" s="747"/>
      <c r="C1426" s="747"/>
      <c r="D1426" s="747"/>
      <c r="E1426" s="747"/>
      <c r="F1426" s="747"/>
      <c r="G1426" s="747"/>
      <c r="H1426" s="649" t="s">
        <v>71</v>
      </c>
      <c r="I1426" s="866">
        <f>ROUND(I1425+I1422+I1420,2)</f>
        <v>1.22</v>
      </c>
    </row>
    <row r="1427" spans="1:9" x14ac:dyDescent="0.25">
      <c r="A1427" s="849"/>
      <c r="B1427" s="839" t="s">
        <v>72</v>
      </c>
      <c r="C1427" s="842"/>
      <c r="D1427" s="842"/>
      <c r="E1427" s="842"/>
      <c r="F1427" s="842"/>
      <c r="G1427" s="842"/>
      <c r="H1427" s="842"/>
      <c r="I1427" s="867"/>
    </row>
    <row r="1428" spans="1:9" x14ac:dyDescent="0.25">
      <c r="A1428" s="868"/>
      <c r="B1428" s="870"/>
      <c r="C1428" s="870"/>
      <c r="D1428" s="870"/>
      <c r="E1428" s="870"/>
      <c r="F1428" s="870"/>
      <c r="G1428" s="870"/>
      <c r="H1428" s="870"/>
      <c r="I1428" s="871"/>
    </row>
    <row r="1429" spans="1:9" ht="18" x14ac:dyDescent="0.25">
      <c r="A1429" s="822" t="s">
        <v>223</v>
      </c>
      <c r="B1429" s="823"/>
      <c r="C1429" s="823"/>
      <c r="D1429" s="824"/>
      <c r="E1429" s="823"/>
      <c r="F1429" s="825" t="s">
        <v>255</v>
      </c>
      <c r="G1429" s="824" t="s">
        <v>256</v>
      </c>
      <c r="H1429" s="823"/>
      <c r="I1429" s="826"/>
    </row>
    <row r="1430" spans="1:9" ht="15.75" x14ac:dyDescent="0.25">
      <c r="A1430" s="827" t="s">
        <v>0</v>
      </c>
      <c r="B1430" s="828"/>
      <c r="C1430" s="828"/>
      <c r="D1430" s="829" t="str">
        <f>$D$3</f>
        <v>Julho/2022</v>
      </c>
      <c r="E1430" s="828"/>
      <c r="F1430" s="828"/>
      <c r="G1430" s="830" t="s">
        <v>1</v>
      </c>
      <c r="H1430" s="830" t="s">
        <v>257</v>
      </c>
      <c r="I1430" s="831" t="s">
        <v>69</v>
      </c>
    </row>
    <row r="1431" spans="1:9" ht="31.5" x14ac:dyDescent="0.25">
      <c r="A1431" s="880">
        <v>5914464</v>
      </c>
      <c r="B1431" s="817" t="s">
        <v>258</v>
      </c>
      <c r="C1431" s="745" t="str">
        <f>I1430</f>
        <v>tkm</v>
      </c>
      <c r="D1431" s="748">
        <f>I1452</f>
        <v>0.97</v>
      </c>
      <c r="E1431" s="746"/>
      <c r="F1431" s="746"/>
      <c r="G1431" s="746"/>
      <c r="H1431" s="733"/>
      <c r="I1431" s="833" t="s">
        <v>5</v>
      </c>
    </row>
    <row r="1432" spans="1:9" ht="15.75" x14ac:dyDescent="0.25">
      <c r="A1432" s="834"/>
      <c r="B1432" s="828"/>
      <c r="C1432" s="828"/>
      <c r="D1432" s="1100" t="s">
        <v>6</v>
      </c>
      <c r="E1432" s="1101"/>
      <c r="F1432" s="1100" t="s">
        <v>7</v>
      </c>
      <c r="G1432" s="1101"/>
      <c r="H1432" s="828"/>
      <c r="I1432" s="835" t="s">
        <v>8</v>
      </c>
    </row>
    <row r="1433" spans="1:9" ht="15.75" x14ac:dyDescent="0.25">
      <c r="A1433" s="836" t="s">
        <v>9</v>
      </c>
      <c r="B1433" s="746"/>
      <c r="C1433" s="734" t="s">
        <v>10</v>
      </c>
      <c r="D1433" s="734" t="s">
        <v>11</v>
      </c>
      <c r="E1433" s="734" t="s">
        <v>12</v>
      </c>
      <c r="F1433" s="734" t="s">
        <v>13</v>
      </c>
      <c r="G1433" s="734" t="s">
        <v>14</v>
      </c>
      <c r="H1433" s="746"/>
      <c r="I1433" s="837" t="s">
        <v>15</v>
      </c>
    </row>
    <row r="1434" spans="1:9" x14ac:dyDescent="0.25">
      <c r="A1434" s="838" t="s">
        <v>180</v>
      </c>
      <c r="B1434" s="839" t="s">
        <v>181</v>
      </c>
      <c r="C1434" s="840" t="s">
        <v>18</v>
      </c>
      <c r="D1434" s="840" t="s">
        <v>19</v>
      </c>
      <c r="E1434" s="840" t="s">
        <v>20</v>
      </c>
      <c r="F1434" s="841">
        <f>VLOOKUP(A1434,Equipamento!$A$8:$E$91,4,0)</f>
        <v>295.68630000000002</v>
      </c>
      <c r="G1434" s="841">
        <f>VLOOKUP(A1434,Equipamento!$A$8:$E$91,5,0)</f>
        <v>68.882300000000001</v>
      </c>
      <c r="H1434" s="842"/>
      <c r="I1434" s="843">
        <f t="shared" ref="I1434" si="136">ROUND(C1434*D1434*F1434+C1434*E1434*G1434,4)</f>
        <v>295.68630000000002</v>
      </c>
    </row>
    <row r="1435" spans="1:9" ht="15" x14ac:dyDescent="0.25">
      <c r="A1435" s="845"/>
      <c r="B1435" s="739"/>
      <c r="C1435" s="739"/>
      <c r="D1435" s="739"/>
      <c r="E1435" s="739"/>
      <c r="F1435" s="739"/>
      <c r="G1435" s="739"/>
      <c r="H1435" s="646" t="s">
        <v>26</v>
      </c>
      <c r="I1435" s="874">
        <f>I1434</f>
        <v>295.68630000000002</v>
      </c>
    </row>
    <row r="1436" spans="1:9" ht="15" x14ac:dyDescent="0.25">
      <c r="A1436" s="847" t="s">
        <v>27</v>
      </c>
      <c r="B1436" s="740"/>
      <c r="C1436" s="735" t="s">
        <v>10</v>
      </c>
      <c r="D1436" s="735" t="s">
        <v>28</v>
      </c>
      <c r="E1436" s="740"/>
      <c r="F1436" s="735" t="s">
        <v>29</v>
      </c>
      <c r="G1436" s="740"/>
      <c r="H1436" s="740"/>
      <c r="I1436" s="848" t="s">
        <v>30</v>
      </c>
    </row>
    <row r="1437" spans="1:9" ht="15" x14ac:dyDescent="0.25">
      <c r="A1437" s="849"/>
      <c r="B1437" s="842"/>
      <c r="C1437" s="842"/>
      <c r="D1437" s="842"/>
      <c r="E1437" s="842"/>
      <c r="F1437" s="842"/>
      <c r="G1437" s="842"/>
      <c r="H1437" s="850" t="s">
        <v>36</v>
      </c>
      <c r="I1437" s="853">
        <v>0</v>
      </c>
    </row>
    <row r="1438" spans="1:9" ht="15" x14ac:dyDescent="0.25">
      <c r="A1438" s="845"/>
      <c r="B1438" s="739"/>
      <c r="C1438" s="739"/>
      <c r="D1438" s="739"/>
      <c r="E1438" s="739"/>
      <c r="F1438" s="739"/>
      <c r="G1438" s="739"/>
      <c r="H1438" s="646" t="s">
        <v>37</v>
      </c>
      <c r="I1438" s="874">
        <f>I1437+I1435</f>
        <v>295.68630000000002</v>
      </c>
    </row>
    <row r="1439" spans="1:9" ht="15" x14ac:dyDescent="0.25">
      <c r="A1439" s="849"/>
      <c r="B1439" s="842"/>
      <c r="C1439" s="842"/>
      <c r="D1439" s="842"/>
      <c r="E1439" s="842"/>
      <c r="F1439" s="842"/>
      <c r="G1439" s="842"/>
      <c r="H1439" s="850" t="s">
        <v>38</v>
      </c>
      <c r="I1439" s="853">
        <f>ROUND(I1438/H1430,4)</f>
        <v>0.95</v>
      </c>
    </row>
    <row r="1440" spans="1:9" ht="15" x14ac:dyDescent="0.25">
      <c r="A1440" s="849"/>
      <c r="B1440" s="842"/>
      <c r="C1440" s="842"/>
      <c r="D1440" s="842"/>
      <c r="E1440" s="842"/>
      <c r="F1440" s="842"/>
      <c r="G1440" s="842"/>
      <c r="H1440" s="850" t="s">
        <v>39</v>
      </c>
      <c r="I1440" s="853">
        <v>2.1600000000000001E-2</v>
      </c>
    </row>
    <row r="1441" spans="1:9" ht="15" x14ac:dyDescent="0.25">
      <c r="A1441" s="845"/>
      <c r="B1441" s="739"/>
      <c r="C1441" s="739"/>
      <c r="D1441" s="739"/>
      <c r="E1441" s="739"/>
      <c r="F1441" s="739"/>
      <c r="G1441" s="739"/>
      <c r="H1441" s="646" t="s">
        <v>40</v>
      </c>
      <c r="I1441" s="874">
        <v>0</v>
      </c>
    </row>
    <row r="1442" spans="1:9" ht="15" x14ac:dyDescent="0.25">
      <c r="A1442" s="847" t="s">
        <v>41</v>
      </c>
      <c r="B1442" s="740"/>
      <c r="C1442" s="735" t="s">
        <v>10</v>
      </c>
      <c r="D1442" s="735" t="s">
        <v>28</v>
      </c>
      <c r="E1442" s="740"/>
      <c r="F1442" s="735" t="s">
        <v>42</v>
      </c>
      <c r="G1442" s="740"/>
      <c r="H1442" s="740"/>
      <c r="I1442" s="848" t="s">
        <v>43</v>
      </c>
    </row>
    <row r="1443" spans="1:9" ht="15" x14ac:dyDescent="0.25">
      <c r="A1443" s="855"/>
      <c r="B1443" s="740"/>
      <c r="C1443" s="740"/>
      <c r="D1443" s="740"/>
      <c r="E1443" s="740"/>
      <c r="F1443" s="740"/>
      <c r="G1443" s="740"/>
      <c r="H1443" s="647" t="s">
        <v>51</v>
      </c>
      <c r="I1443" s="848">
        <v>0</v>
      </c>
    </row>
    <row r="1444" spans="1:9" ht="15" x14ac:dyDescent="0.25">
      <c r="A1444" s="847" t="s">
        <v>52</v>
      </c>
      <c r="B1444" s="740"/>
      <c r="C1444" s="735" t="s">
        <v>10</v>
      </c>
      <c r="D1444" s="735" t="s">
        <v>28</v>
      </c>
      <c r="E1444" s="740"/>
      <c r="F1444" s="735" t="s">
        <v>43</v>
      </c>
      <c r="G1444" s="740"/>
      <c r="H1444" s="740"/>
      <c r="I1444" s="856" t="s">
        <v>43</v>
      </c>
    </row>
    <row r="1445" spans="1:9" ht="15.75" x14ac:dyDescent="0.25">
      <c r="A1445" s="834"/>
      <c r="B1445" s="828"/>
      <c r="C1445" s="828"/>
      <c r="D1445" s="828"/>
      <c r="E1445" s="828"/>
      <c r="F1445" s="828"/>
      <c r="G1445" s="828"/>
      <c r="H1445" s="830" t="s">
        <v>53</v>
      </c>
      <c r="I1445" s="857">
        <v>0</v>
      </c>
    </row>
    <row r="1446" spans="1:9" ht="15.75" x14ac:dyDescent="0.25">
      <c r="A1446" s="858"/>
      <c r="B1446" s="746"/>
      <c r="C1446" s="746"/>
      <c r="D1446" s="746"/>
      <c r="E1446" s="746"/>
      <c r="F1446" s="746"/>
      <c r="G1446" s="746"/>
      <c r="H1446" s="648" t="s">
        <v>54</v>
      </c>
      <c r="I1446" s="893">
        <f>I1445+I1443+I1441+I1440+I1439</f>
        <v>0.97159999999999991</v>
      </c>
    </row>
    <row r="1447" spans="1:9" ht="15.75" x14ac:dyDescent="0.25">
      <c r="A1447" s="860" t="s">
        <v>55</v>
      </c>
      <c r="B1447" s="816"/>
      <c r="C1447" s="815" t="s">
        <v>56</v>
      </c>
      <c r="D1447" s="815" t="s">
        <v>10</v>
      </c>
      <c r="E1447" s="815" t="s">
        <v>28</v>
      </c>
      <c r="F1447" s="815" t="s">
        <v>43</v>
      </c>
      <c r="G1447" s="816"/>
      <c r="H1447" s="816"/>
      <c r="I1447" s="861" t="s">
        <v>43</v>
      </c>
    </row>
    <row r="1448" spans="1:9" ht="15" x14ac:dyDescent="0.25">
      <c r="A1448" s="855"/>
      <c r="B1448" s="740"/>
      <c r="C1448" s="740"/>
      <c r="D1448" s="740"/>
      <c r="E1448" s="740"/>
      <c r="F1448" s="740"/>
      <c r="G1448" s="740"/>
      <c r="H1448" s="647" t="s">
        <v>63</v>
      </c>
      <c r="I1448" s="848">
        <v>0</v>
      </c>
    </row>
    <row r="1449" spans="1:9" ht="15" x14ac:dyDescent="0.25">
      <c r="A1449" s="862" t="s">
        <v>64</v>
      </c>
      <c r="B1449" s="842"/>
      <c r="C1449" s="863" t="s">
        <v>10</v>
      </c>
      <c r="D1449" s="863" t="s">
        <v>28</v>
      </c>
      <c r="E1449" s="740"/>
      <c r="F1449" s="735" t="s">
        <v>65</v>
      </c>
      <c r="G1449" s="740"/>
      <c r="H1449" s="842"/>
      <c r="I1449" s="853" t="s">
        <v>43</v>
      </c>
    </row>
    <row r="1450" spans="1:9" ht="15" x14ac:dyDescent="0.25">
      <c r="A1450" s="845"/>
      <c r="B1450" s="739"/>
      <c r="C1450" s="739"/>
      <c r="D1450" s="739"/>
      <c r="E1450" s="736" t="s">
        <v>66</v>
      </c>
      <c r="F1450" s="736" t="s">
        <v>67</v>
      </c>
      <c r="G1450" s="736" t="s">
        <v>68</v>
      </c>
      <c r="H1450" s="739"/>
      <c r="I1450" s="864"/>
    </row>
    <row r="1451" spans="1:9" ht="15" x14ac:dyDescent="0.25">
      <c r="A1451" s="849"/>
      <c r="B1451" s="842"/>
      <c r="C1451" s="842"/>
      <c r="D1451" s="842"/>
      <c r="E1451" s="842"/>
      <c r="F1451" s="842"/>
      <c r="G1451" s="842"/>
      <c r="H1451" s="850" t="s">
        <v>70</v>
      </c>
      <c r="I1451" s="853">
        <f>I1450</f>
        <v>0</v>
      </c>
    </row>
    <row r="1452" spans="1:9" ht="15.75" thickBot="1" x14ac:dyDescent="0.3">
      <c r="A1452" s="865"/>
      <c r="B1452" s="747"/>
      <c r="C1452" s="747"/>
      <c r="D1452" s="747"/>
      <c r="E1452" s="747"/>
      <c r="F1452" s="747"/>
      <c r="G1452" s="747"/>
      <c r="H1452" s="649" t="s">
        <v>71</v>
      </c>
      <c r="I1452" s="905">
        <f>ROUND(I1451+I1446,2)</f>
        <v>0.97</v>
      </c>
    </row>
    <row r="1453" spans="1:9" x14ac:dyDescent="0.25">
      <c r="A1453" s="849"/>
      <c r="B1453" s="839" t="s">
        <v>72</v>
      </c>
      <c r="C1453" s="842"/>
      <c r="D1453" s="842"/>
      <c r="E1453" s="842"/>
      <c r="F1453" s="842"/>
      <c r="G1453" s="842"/>
      <c r="H1453" s="842"/>
      <c r="I1453" s="867"/>
    </row>
    <row r="1454" spans="1:9" x14ac:dyDescent="0.25">
      <c r="A1454" s="868"/>
      <c r="B1454" s="870"/>
      <c r="C1454" s="870"/>
      <c r="D1454" s="870"/>
      <c r="E1454" s="870"/>
      <c r="F1454" s="870"/>
      <c r="G1454" s="870"/>
      <c r="H1454" s="870"/>
      <c r="I1454" s="871"/>
    </row>
    <row r="1455" spans="1:9" ht="18" x14ac:dyDescent="0.25">
      <c r="A1455" s="822" t="s">
        <v>223</v>
      </c>
      <c r="B1455" s="823"/>
      <c r="C1455" s="823"/>
      <c r="D1455" s="824"/>
      <c r="E1455" s="823"/>
      <c r="F1455" s="825"/>
      <c r="G1455" s="824"/>
      <c r="H1455" s="823"/>
      <c r="I1455" s="826"/>
    </row>
    <row r="1456" spans="1:9" ht="15.75" x14ac:dyDescent="0.25">
      <c r="A1456" s="827" t="s">
        <v>0</v>
      </c>
      <c r="B1456" s="828"/>
      <c r="C1456" s="828"/>
      <c r="D1456" s="829" t="str">
        <f>$D$3</f>
        <v>Julho/2022</v>
      </c>
      <c r="E1456" s="828"/>
      <c r="F1456" s="828"/>
      <c r="G1456" s="830" t="s">
        <v>1</v>
      </c>
      <c r="H1456" s="830" t="s">
        <v>182</v>
      </c>
      <c r="I1456" s="831" t="s">
        <v>69</v>
      </c>
    </row>
    <row r="1457" spans="1:9" ht="31.5" x14ac:dyDescent="0.25">
      <c r="A1457" s="880">
        <v>5914479</v>
      </c>
      <c r="B1457" s="817" t="s">
        <v>183</v>
      </c>
      <c r="C1457" s="745" t="str">
        <f>I1456</f>
        <v>tkm</v>
      </c>
      <c r="D1457" s="745">
        <f>I1478</f>
        <v>0.79</v>
      </c>
      <c r="E1457" s="746"/>
      <c r="F1457" s="746"/>
      <c r="G1457" s="746"/>
      <c r="H1457" s="733"/>
      <c r="I1457" s="833" t="s">
        <v>5</v>
      </c>
    </row>
    <row r="1458" spans="1:9" ht="15.75" x14ac:dyDescent="0.25">
      <c r="A1458" s="834"/>
      <c r="B1458" s="828"/>
      <c r="C1458" s="828"/>
      <c r="D1458" s="1100" t="s">
        <v>6</v>
      </c>
      <c r="E1458" s="1101"/>
      <c r="F1458" s="1100" t="s">
        <v>7</v>
      </c>
      <c r="G1458" s="1101"/>
      <c r="H1458" s="828"/>
      <c r="I1458" s="835" t="s">
        <v>8</v>
      </c>
    </row>
    <row r="1459" spans="1:9" ht="15.75" x14ac:dyDescent="0.25">
      <c r="A1459" s="836" t="s">
        <v>9</v>
      </c>
      <c r="B1459" s="746"/>
      <c r="C1459" s="734" t="s">
        <v>10</v>
      </c>
      <c r="D1459" s="734" t="s">
        <v>11</v>
      </c>
      <c r="E1459" s="734" t="s">
        <v>12</v>
      </c>
      <c r="F1459" s="734" t="s">
        <v>13</v>
      </c>
      <c r="G1459" s="734" t="s">
        <v>14</v>
      </c>
      <c r="H1459" s="746"/>
      <c r="I1459" s="837" t="s">
        <v>15</v>
      </c>
    </row>
    <row r="1460" spans="1:9" x14ac:dyDescent="0.25">
      <c r="A1460" s="838" t="s">
        <v>180</v>
      </c>
      <c r="B1460" s="839" t="s">
        <v>181</v>
      </c>
      <c r="C1460" s="840" t="s">
        <v>18</v>
      </c>
      <c r="D1460" s="840" t="s">
        <v>19</v>
      </c>
      <c r="E1460" s="840" t="s">
        <v>20</v>
      </c>
      <c r="F1460" s="841">
        <f>VLOOKUP(A1460,Equipamento!$A$8:$E$91,4,0)</f>
        <v>295.68630000000002</v>
      </c>
      <c r="G1460" s="841">
        <f>VLOOKUP(A1460,Equipamento!$A$8:$E$91,5,0)</f>
        <v>68.882300000000001</v>
      </c>
      <c r="H1460" s="842"/>
      <c r="I1460" s="843">
        <f t="shared" ref="I1460" si="137">ROUND(C1460*D1460*F1460+C1460*E1460*G1460,4)</f>
        <v>295.68630000000002</v>
      </c>
    </row>
    <row r="1461" spans="1:9" ht="15" x14ac:dyDescent="0.25">
      <c r="A1461" s="845"/>
      <c r="B1461" s="739"/>
      <c r="C1461" s="739"/>
      <c r="D1461" s="739"/>
      <c r="E1461" s="739"/>
      <c r="F1461" s="739"/>
      <c r="G1461" s="739"/>
      <c r="H1461" s="646" t="s">
        <v>26</v>
      </c>
      <c r="I1461" s="846">
        <f>I1460</f>
        <v>295.68630000000002</v>
      </c>
    </row>
    <row r="1462" spans="1:9" ht="15" x14ac:dyDescent="0.25">
      <c r="A1462" s="847" t="s">
        <v>27</v>
      </c>
      <c r="B1462" s="740"/>
      <c r="C1462" s="735" t="s">
        <v>10</v>
      </c>
      <c r="D1462" s="735" t="s">
        <v>28</v>
      </c>
      <c r="E1462" s="740"/>
      <c r="F1462" s="735" t="s">
        <v>29</v>
      </c>
      <c r="G1462" s="740"/>
      <c r="H1462" s="740"/>
      <c r="I1462" s="848" t="s">
        <v>30</v>
      </c>
    </row>
    <row r="1463" spans="1:9" ht="15" x14ac:dyDescent="0.25">
      <c r="A1463" s="849"/>
      <c r="B1463" s="842"/>
      <c r="C1463" s="842"/>
      <c r="D1463" s="842"/>
      <c r="E1463" s="842"/>
      <c r="F1463" s="842"/>
      <c r="G1463" s="842"/>
      <c r="H1463" s="850" t="s">
        <v>36</v>
      </c>
      <c r="I1463" s="853">
        <v>0</v>
      </c>
    </row>
    <row r="1464" spans="1:9" ht="15" x14ac:dyDescent="0.25">
      <c r="A1464" s="845"/>
      <c r="B1464" s="739"/>
      <c r="C1464" s="739"/>
      <c r="D1464" s="739"/>
      <c r="E1464" s="739"/>
      <c r="F1464" s="739"/>
      <c r="G1464" s="739"/>
      <c r="H1464" s="646" t="s">
        <v>37</v>
      </c>
      <c r="I1464" s="846">
        <f>I1463+I1461</f>
        <v>295.68630000000002</v>
      </c>
    </row>
    <row r="1465" spans="1:9" ht="15" x14ac:dyDescent="0.25">
      <c r="A1465" s="849"/>
      <c r="B1465" s="842"/>
      <c r="C1465" s="842"/>
      <c r="D1465" s="842"/>
      <c r="E1465" s="842"/>
      <c r="F1465" s="842"/>
      <c r="G1465" s="842"/>
      <c r="H1465" s="850" t="s">
        <v>38</v>
      </c>
      <c r="I1465" s="853">
        <f>ROUND(I1464/H1456,4)</f>
        <v>0.79169999999999996</v>
      </c>
    </row>
    <row r="1466" spans="1:9" ht="15" x14ac:dyDescent="0.25">
      <c r="A1466" s="849"/>
      <c r="B1466" s="842"/>
      <c r="C1466" s="842"/>
      <c r="D1466" s="842"/>
      <c r="E1466" s="842"/>
      <c r="F1466" s="842"/>
      <c r="G1466" s="842"/>
      <c r="H1466" s="850" t="s">
        <v>39</v>
      </c>
      <c r="I1466" s="853">
        <v>0</v>
      </c>
    </row>
    <row r="1467" spans="1:9" ht="15" x14ac:dyDescent="0.25">
      <c r="A1467" s="845"/>
      <c r="B1467" s="739"/>
      <c r="C1467" s="739"/>
      <c r="D1467" s="739"/>
      <c r="E1467" s="739"/>
      <c r="F1467" s="739"/>
      <c r="G1467" s="739"/>
      <c r="H1467" s="646" t="s">
        <v>40</v>
      </c>
      <c r="I1467" s="874">
        <v>0</v>
      </c>
    </row>
    <row r="1468" spans="1:9" ht="15" x14ac:dyDescent="0.25">
      <c r="A1468" s="847" t="s">
        <v>41</v>
      </c>
      <c r="B1468" s="740"/>
      <c r="C1468" s="735" t="s">
        <v>10</v>
      </c>
      <c r="D1468" s="735" t="s">
        <v>28</v>
      </c>
      <c r="E1468" s="740"/>
      <c r="F1468" s="735" t="s">
        <v>42</v>
      </c>
      <c r="G1468" s="740"/>
      <c r="H1468" s="740"/>
      <c r="I1468" s="848" t="s">
        <v>43</v>
      </c>
    </row>
    <row r="1469" spans="1:9" ht="15" x14ac:dyDescent="0.25">
      <c r="A1469" s="855"/>
      <c r="B1469" s="740"/>
      <c r="C1469" s="740"/>
      <c r="D1469" s="740"/>
      <c r="E1469" s="740"/>
      <c r="F1469" s="740"/>
      <c r="G1469" s="740"/>
      <c r="H1469" s="647" t="s">
        <v>51</v>
      </c>
      <c r="I1469" s="848">
        <v>0</v>
      </c>
    </row>
    <row r="1470" spans="1:9" ht="15" x14ac:dyDescent="0.25">
      <c r="A1470" s="847" t="s">
        <v>52</v>
      </c>
      <c r="B1470" s="740"/>
      <c r="C1470" s="735" t="s">
        <v>10</v>
      </c>
      <c r="D1470" s="735" t="s">
        <v>28</v>
      </c>
      <c r="E1470" s="740"/>
      <c r="F1470" s="735" t="s">
        <v>43</v>
      </c>
      <c r="G1470" s="740"/>
      <c r="H1470" s="740"/>
      <c r="I1470" s="856" t="s">
        <v>43</v>
      </c>
    </row>
    <row r="1471" spans="1:9" ht="15.75" x14ac:dyDescent="0.25">
      <c r="A1471" s="834"/>
      <c r="B1471" s="828"/>
      <c r="C1471" s="828"/>
      <c r="D1471" s="828"/>
      <c r="E1471" s="828"/>
      <c r="F1471" s="828"/>
      <c r="G1471" s="828"/>
      <c r="H1471" s="830" t="s">
        <v>53</v>
      </c>
      <c r="I1471" s="857">
        <v>0</v>
      </c>
    </row>
    <row r="1472" spans="1:9" ht="15.75" x14ac:dyDescent="0.25">
      <c r="A1472" s="858"/>
      <c r="B1472" s="746"/>
      <c r="C1472" s="746"/>
      <c r="D1472" s="746"/>
      <c r="E1472" s="746"/>
      <c r="F1472" s="746"/>
      <c r="G1472" s="746"/>
      <c r="H1472" s="648" t="s">
        <v>54</v>
      </c>
      <c r="I1472" s="893">
        <f>I1471+I1469+I1467+I1466+I1465</f>
        <v>0.79169999999999996</v>
      </c>
    </row>
    <row r="1473" spans="1:9" ht="15.75" x14ac:dyDescent="0.25">
      <c r="A1473" s="860" t="s">
        <v>55</v>
      </c>
      <c r="B1473" s="816"/>
      <c r="C1473" s="815" t="s">
        <v>56</v>
      </c>
      <c r="D1473" s="815" t="s">
        <v>10</v>
      </c>
      <c r="E1473" s="815" t="s">
        <v>28</v>
      </c>
      <c r="F1473" s="815" t="s">
        <v>43</v>
      </c>
      <c r="G1473" s="816"/>
      <c r="H1473" s="816"/>
      <c r="I1473" s="861" t="s">
        <v>43</v>
      </c>
    </row>
    <row r="1474" spans="1:9" ht="15" x14ac:dyDescent="0.25">
      <c r="A1474" s="855"/>
      <c r="B1474" s="740"/>
      <c r="C1474" s="740"/>
      <c r="D1474" s="740"/>
      <c r="E1474" s="740"/>
      <c r="F1474" s="740"/>
      <c r="G1474" s="740"/>
      <c r="H1474" s="647" t="s">
        <v>63</v>
      </c>
      <c r="I1474" s="848"/>
    </row>
    <row r="1475" spans="1:9" ht="15" x14ac:dyDescent="0.25">
      <c r="A1475" s="862" t="s">
        <v>64</v>
      </c>
      <c r="B1475" s="842"/>
      <c r="C1475" s="863" t="s">
        <v>10</v>
      </c>
      <c r="D1475" s="863" t="s">
        <v>28</v>
      </c>
      <c r="E1475" s="740"/>
      <c r="F1475" s="735" t="s">
        <v>65</v>
      </c>
      <c r="G1475" s="740"/>
      <c r="H1475" s="842"/>
      <c r="I1475" s="853" t="s">
        <v>43</v>
      </c>
    </row>
    <row r="1476" spans="1:9" ht="15" x14ac:dyDescent="0.25">
      <c r="A1476" s="845"/>
      <c r="B1476" s="739"/>
      <c r="C1476" s="739"/>
      <c r="D1476" s="739"/>
      <c r="E1476" s="736" t="s">
        <v>66</v>
      </c>
      <c r="F1476" s="736" t="s">
        <v>67</v>
      </c>
      <c r="G1476" s="736" t="s">
        <v>68</v>
      </c>
      <c r="H1476" s="739"/>
      <c r="I1476" s="864"/>
    </row>
    <row r="1477" spans="1:9" ht="15" x14ac:dyDescent="0.25">
      <c r="A1477" s="849"/>
      <c r="B1477" s="842"/>
      <c r="C1477" s="842"/>
      <c r="D1477" s="842"/>
      <c r="E1477" s="842"/>
      <c r="F1477" s="842"/>
      <c r="G1477" s="842"/>
      <c r="H1477" s="850" t="s">
        <v>70</v>
      </c>
      <c r="I1477" s="853">
        <f>I1476</f>
        <v>0</v>
      </c>
    </row>
    <row r="1478" spans="1:9" ht="15.75" thickBot="1" x14ac:dyDescent="0.3">
      <c r="A1478" s="865"/>
      <c r="B1478" s="747"/>
      <c r="C1478" s="747"/>
      <c r="D1478" s="747"/>
      <c r="E1478" s="747"/>
      <c r="F1478" s="747"/>
      <c r="G1478" s="747"/>
      <c r="H1478" s="649" t="s">
        <v>71</v>
      </c>
      <c r="I1478" s="866">
        <f>ROUND(I1477+I1472,2)</f>
        <v>0.79</v>
      </c>
    </row>
    <row r="1479" spans="1:9" x14ac:dyDescent="0.25">
      <c r="A1479" s="849"/>
      <c r="B1479" s="839" t="s">
        <v>72</v>
      </c>
      <c r="C1479" s="842"/>
      <c r="D1479" s="842"/>
      <c r="E1479" s="842"/>
      <c r="F1479" s="842"/>
      <c r="G1479" s="842"/>
      <c r="H1479" s="842"/>
      <c r="I1479" s="867"/>
    </row>
    <row r="1480" spans="1:9" x14ac:dyDescent="0.25">
      <c r="A1480" s="868"/>
      <c r="B1480" s="870"/>
      <c r="C1480" s="870"/>
      <c r="D1480" s="870"/>
      <c r="E1480" s="870"/>
      <c r="F1480" s="870"/>
      <c r="G1480" s="870"/>
      <c r="H1480" s="870"/>
      <c r="I1480" s="871"/>
    </row>
    <row r="1481" spans="1:9" ht="18" x14ac:dyDescent="0.25">
      <c r="A1481" s="822" t="s">
        <v>223</v>
      </c>
      <c r="B1481" s="823"/>
      <c r="C1481" s="823"/>
      <c r="D1481" s="824"/>
      <c r="E1481" s="823"/>
      <c r="F1481" s="825" t="s">
        <v>255</v>
      </c>
      <c r="G1481" s="824" t="s">
        <v>256</v>
      </c>
      <c r="H1481" s="823"/>
      <c r="I1481" s="826"/>
    </row>
    <row r="1482" spans="1:9" ht="15.75" x14ac:dyDescent="0.25">
      <c r="A1482" s="827" t="s">
        <v>0</v>
      </c>
      <c r="B1482" s="828"/>
      <c r="C1482" s="828"/>
      <c r="D1482" s="829" t="str">
        <f>$D$3</f>
        <v>Julho/2022</v>
      </c>
      <c r="E1482" s="828"/>
      <c r="F1482" s="828"/>
      <c r="G1482" s="830" t="s">
        <v>1</v>
      </c>
      <c r="H1482" s="830" t="s">
        <v>178</v>
      </c>
      <c r="I1482" s="831" t="s">
        <v>69</v>
      </c>
    </row>
    <row r="1483" spans="1:9" ht="31.5" x14ac:dyDescent="0.25">
      <c r="A1483" s="880" t="s">
        <v>184</v>
      </c>
      <c r="B1483" s="817" t="s">
        <v>185</v>
      </c>
      <c r="C1483" s="745" t="str">
        <f>I1482</f>
        <v>tkm</v>
      </c>
      <c r="D1483" s="748">
        <f>I1504</f>
        <v>1.27</v>
      </c>
      <c r="E1483" s="746"/>
      <c r="F1483" s="746"/>
      <c r="G1483" s="746"/>
      <c r="H1483" s="733"/>
      <c r="I1483" s="833" t="s">
        <v>5</v>
      </c>
    </row>
    <row r="1484" spans="1:9" ht="15.75" x14ac:dyDescent="0.25">
      <c r="A1484" s="834"/>
      <c r="B1484" s="828"/>
      <c r="C1484" s="828"/>
      <c r="D1484" s="1100" t="s">
        <v>6</v>
      </c>
      <c r="E1484" s="1101"/>
      <c r="F1484" s="1100" t="s">
        <v>7</v>
      </c>
      <c r="G1484" s="1101"/>
      <c r="H1484" s="828"/>
      <c r="I1484" s="835" t="s">
        <v>8</v>
      </c>
    </row>
    <row r="1485" spans="1:9" ht="15.75" x14ac:dyDescent="0.25">
      <c r="A1485" s="836" t="s">
        <v>9</v>
      </c>
      <c r="B1485" s="746"/>
      <c r="C1485" s="734" t="s">
        <v>10</v>
      </c>
      <c r="D1485" s="734" t="s">
        <v>11</v>
      </c>
      <c r="E1485" s="734" t="s">
        <v>12</v>
      </c>
      <c r="F1485" s="734" t="s">
        <v>13</v>
      </c>
      <c r="G1485" s="734" t="s">
        <v>14</v>
      </c>
      <c r="H1485" s="746"/>
      <c r="I1485" s="837" t="s">
        <v>15</v>
      </c>
    </row>
    <row r="1486" spans="1:9" x14ac:dyDescent="0.25">
      <c r="A1486" s="838" t="s">
        <v>186</v>
      </c>
      <c r="B1486" s="839" t="s">
        <v>187</v>
      </c>
      <c r="C1486" s="840" t="s">
        <v>18</v>
      </c>
      <c r="D1486" s="840" t="s">
        <v>19</v>
      </c>
      <c r="E1486" s="840" t="s">
        <v>20</v>
      </c>
      <c r="F1486" s="841">
        <f>VLOOKUP(A1486,Equipamento!$A$8:$E$91,4,0)</f>
        <v>310.3252</v>
      </c>
      <c r="G1486" s="841">
        <f>VLOOKUP(A1486,Equipamento!$A$8:$E$91,5,0)</f>
        <v>76.263900000000007</v>
      </c>
      <c r="H1486" s="842"/>
      <c r="I1486" s="843">
        <f t="shared" ref="I1486" si="138">ROUND(C1486*D1486*F1486+C1486*E1486*G1486,4)</f>
        <v>310.3252</v>
      </c>
    </row>
    <row r="1487" spans="1:9" ht="15" x14ac:dyDescent="0.25">
      <c r="A1487" s="845"/>
      <c r="B1487" s="739"/>
      <c r="C1487" s="739"/>
      <c r="D1487" s="739"/>
      <c r="E1487" s="739"/>
      <c r="F1487" s="739"/>
      <c r="G1487" s="739"/>
      <c r="H1487" s="646" t="s">
        <v>26</v>
      </c>
      <c r="I1487" s="846">
        <f>I1486</f>
        <v>310.3252</v>
      </c>
    </row>
    <row r="1488" spans="1:9" ht="15" x14ac:dyDescent="0.25">
      <c r="A1488" s="847" t="s">
        <v>27</v>
      </c>
      <c r="B1488" s="740"/>
      <c r="C1488" s="735" t="s">
        <v>10</v>
      </c>
      <c r="D1488" s="735" t="s">
        <v>28</v>
      </c>
      <c r="E1488" s="740"/>
      <c r="F1488" s="735" t="s">
        <v>29</v>
      </c>
      <c r="G1488" s="740"/>
      <c r="H1488" s="740"/>
      <c r="I1488" s="848" t="s">
        <v>30</v>
      </c>
    </row>
    <row r="1489" spans="1:9" ht="15" x14ac:dyDescent="0.25">
      <c r="A1489" s="849"/>
      <c r="B1489" s="842"/>
      <c r="C1489" s="842"/>
      <c r="D1489" s="842"/>
      <c r="E1489" s="842"/>
      <c r="F1489" s="842"/>
      <c r="G1489" s="842"/>
      <c r="H1489" s="850" t="s">
        <v>36</v>
      </c>
      <c r="I1489" s="853">
        <v>0</v>
      </c>
    </row>
    <row r="1490" spans="1:9" ht="15" x14ac:dyDescent="0.25">
      <c r="A1490" s="845"/>
      <c r="B1490" s="739"/>
      <c r="C1490" s="739"/>
      <c r="D1490" s="739"/>
      <c r="E1490" s="739"/>
      <c r="F1490" s="739"/>
      <c r="G1490" s="739"/>
      <c r="H1490" s="646" t="s">
        <v>37</v>
      </c>
      <c r="I1490" s="846">
        <f>I1489+I1487</f>
        <v>310.3252</v>
      </c>
    </row>
    <row r="1491" spans="1:9" ht="15" x14ac:dyDescent="0.25">
      <c r="A1491" s="849"/>
      <c r="B1491" s="842"/>
      <c r="C1491" s="842"/>
      <c r="D1491" s="842"/>
      <c r="E1491" s="842"/>
      <c r="F1491" s="842"/>
      <c r="G1491" s="842"/>
      <c r="H1491" s="850" t="s">
        <v>38</v>
      </c>
      <c r="I1491" s="853">
        <f>ROUND(I1490/H1482,4)</f>
        <v>1.2463</v>
      </c>
    </row>
    <row r="1492" spans="1:9" ht="15" x14ac:dyDescent="0.25">
      <c r="A1492" s="849"/>
      <c r="B1492" s="842"/>
      <c r="C1492" s="842"/>
      <c r="D1492" s="842"/>
      <c r="E1492" s="842"/>
      <c r="F1492" s="842"/>
      <c r="G1492" s="842"/>
      <c r="H1492" s="850" t="s">
        <v>39</v>
      </c>
      <c r="I1492" s="853">
        <v>2.7400000000000001E-2</v>
      </c>
    </row>
    <row r="1493" spans="1:9" ht="15" x14ac:dyDescent="0.25">
      <c r="A1493" s="845"/>
      <c r="B1493" s="739"/>
      <c r="C1493" s="739"/>
      <c r="D1493" s="739"/>
      <c r="E1493" s="739"/>
      <c r="F1493" s="739"/>
      <c r="G1493" s="739"/>
      <c r="H1493" s="646" t="s">
        <v>40</v>
      </c>
      <c r="I1493" s="874">
        <v>0</v>
      </c>
    </row>
    <row r="1494" spans="1:9" ht="15" x14ac:dyDescent="0.25">
      <c r="A1494" s="847" t="s">
        <v>41</v>
      </c>
      <c r="B1494" s="740"/>
      <c r="C1494" s="735" t="s">
        <v>10</v>
      </c>
      <c r="D1494" s="735" t="s">
        <v>28</v>
      </c>
      <c r="E1494" s="740"/>
      <c r="F1494" s="735" t="s">
        <v>42</v>
      </c>
      <c r="G1494" s="740"/>
      <c r="H1494" s="740"/>
      <c r="I1494" s="848" t="s">
        <v>43</v>
      </c>
    </row>
    <row r="1495" spans="1:9" ht="15" x14ac:dyDescent="0.25">
      <c r="A1495" s="855"/>
      <c r="B1495" s="740"/>
      <c r="C1495" s="740"/>
      <c r="D1495" s="740"/>
      <c r="E1495" s="740"/>
      <c r="F1495" s="740"/>
      <c r="G1495" s="740"/>
      <c r="H1495" s="647" t="s">
        <v>51</v>
      </c>
      <c r="I1495" s="848"/>
    </row>
    <row r="1496" spans="1:9" ht="15" x14ac:dyDescent="0.25">
      <c r="A1496" s="847" t="s">
        <v>52</v>
      </c>
      <c r="B1496" s="740"/>
      <c r="C1496" s="735" t="s">
        <v>10</v>
      </c>
      <c r="D1496" s="735" t="s">
        <v>28</v>
      </c>
      <c r="E1496" s="740"/>
      <c r="F1496" s="735" t="s">
        <v>43</v>
      </c>
      <c r="G1496" s="740"/>
      <c r="H1496" s="740"/>
      <c r="I1496" s="856" t="s">
        <v>43</v>
      </c>
    </row>
    <row r="1497" spans="1:9" ht="15.75" x14ac:dyDescent="0.25">
      <c r="A1497" s="834"/>
      <c r="B1497" s="828"/>
      <c r="C1497" s="828"/>
      <c r="D1497" s="828"/>
      <c r="E1497" s="828"/>
      <c r="F1497" s="828"/>
      <c r="G1497" s="828"/>
      <c r="H1497" s="830" t="s">
        <v>53</v>
      </c>
      <c r="I1497" s="857">
        <v>0</v>
      </c>
    </row>
    <row r="1498" spans="1:9" ht="15.75" x14ac:dyDescent="0.25">
      <c r="A1498" s="858"/>
      <c r="B1498" s="746"/>
      <c r="C1498" s="746"/>
      <c r="D1498" s="746"/>
      <c r="E1498" s="746"/>
      <c r="F1498" s="746"/>
      <c r="G1498" s="746"/>
      <c r="H1498" s="648" t="s">
        <v>54</v>
      </c>
      <c r="I1498" s="893">
        <f>I1497+I1493+I1492+I1491</f>
        <v>1.2737000000000001</v>
      </c>
    </row>
    <row r="1499" spans="1:9" ht="15.75" x14ac:dyDescent="0.25">
      <c r="A1499" s="860" t="s">
        <v>55</v>
      </c>
      <c r="B1499" s="816"/>
      <c r="C1499" s="815" t="s">
        <v>56</v>
      </c>
      <c r="D1499" s="815" t="s">
        <v>10</v>
      </c>
      <c r="E1499" s="815" t="s">
        <v>28</v>
      </c>
      <c r="F1499" s="815" t="s">
        <v>43</v>
      </c>
      <c r="G1499" s="816"/>
      <c r="H1499" s="816"/>
      <c r="I1499" s="861" t="s">
        <v>43</v>
      </c>
    </row>
    <row r="1500" spans="1:9" ht="15" x14ac:dyDescent="0.25">
      <c r="A1500" s="855"/>
      <c r="B1500" s="740"/>
      <c r="C1500" s="740"/>
      <c r="D1500" s="740"/>
      <c r="E1500" s="740"/>
      <c r="F1500" s="740"/>
      <c r="G1500" s="740"/>
      <c r="H1500" s="647" t="s">
        <v>63</v>
      </c>
      <c r="I1500" s="848">
        <v>0</v>
      </c>
    </row>
    <row r="1501" spans="1:9" ht="15" x14ac:dyDescent="0.25">
      <c r="A1501" s="862" t="s">
        <v>64</v>
      </c>
      <c r="B1501" s="842"/>
      <c r="C1501" s="863" t="s">
        <v>10</v>
      </c>
      <c r="D1501" s="863" t="s">
        <v>28</v>
      </c>
      <c r="E1501" s="740"/>
      <c r="F1501" s="735" t="s">
        <v>65</v>
      </c>
      <c r="G1501" s="740"/>
      <c r="H1501" s="842"/>
      <c r="I1501" s="853" t="s">
        <v>43</v>
      </c>
    </row>
    <row r="1502" spans="1:9" ht="15" x14ac:dyDescent="0.25">
      <c r="A1502" s="845"/>
      <c r="B1502" s="739"/>
      <c r="C1502" s="739"/>
      <c r="D1502" s="739"/>
      <c r="E1502" s="736" t="s">
        <v>66</v>
      </c>
      <c r="F1502" s="736" t="s">
        <v>67</v>
      </c>
      <c r="G1502" s="736" t="s">
        <v>68</v>
      </c>
      <c r="H1502" s="739"/>
      <c r="I1502" s="864"/>
    </row>
    <row r="1503" spans="1:9" ht="15" x14ac:dyDescent="0.25">
      <c r="A1503" s="849"/>
      <c r="B1503" s="842"/>
      <c r="C1503" s="842"/>
      <c r="D1503" s="842"/>
      <c r="E1503" s="842"/>
      <c r="F1503" s="842"/>
      <c r="G1503" s="842"/>
      <c r="H1503" s="850" t="s">
        <v>70</v>
      </c>
      <c r="I1503" s="853">
        <f>I1502</f>
        <v>0</v>
      </c>
    </row>
    <row r="1504" spans="1:9" ht="15.75" thickBot="1" x14ac:dyDescent="0.3">
      <c r="A1504" s="865"/>
      <c r="B1504" s="747"/>
      <c r="C1504" s="747"/>
      <c r="D1504" s="747"/>
      <c r="E1504" s="747"/>
      <c r="F1504" s="747"/>
      <c r="G1504" s="747"/>
      <c r="H1504" s="649" t="s">
        <v>71</v>
      </c>
      <c r="I1504" s="905">
        <f>ROUND(I1503+I1500+I1498,2)</f>
        <v>1.27</v>
      </c>
    </row>
    <row r="1505" spans="1:9" x14ac:dyDescent="0.25">
      <c r="A1505" s="849"/>
      <c r="B1505" s="839" t="s">
        <v>72</v>
      </c>
      <c r="C1505" s="842"/>
      <c r="D1505" s="842"/>
      <c r="E1505" s="842"/>
      <c r="F1505" s="842"/>
      <c r="G1505" s="842"/>
      <c r="H1505" s="842"/>
      <c r="I1505" s="867"/>
    </row>
    <row r="1506" spans="1:9" x14ac:dyDescent="0.25">
      <c r="A1506" s="868"/>
      <c r="B1506" s="870"/>
      <c r="C1506" s="870"/>
      <c r="D1506" s="870"/>
      <c r="E1506" s="870"/>
      <c r="F1506" s="870"/>
      <c r="G1506" s="870"/>
      <c r="H1506" s="870"/>
      <c r="I1506" s="871"/>
    </row>
    <row r="1507" spans="1:9" ht="18" x14ac:dyDescent="0.25">
      <c r="A1507" s="822" t="s">
        <v>223</v>
      </c>
      <c r="B1507" s="823"/>
      <c r="C1507" s="823"/>
      <c r="D1507" s="824"/>
      <c r="E1507" s="823"/>
      <c r="F1507" s="825" t="s">
        <v>255</v>
      </c>
      <c r="G1507" s="824" t="s">
        <v>256</v>
      </c>
      <c r="H1507" s="823"/>
      <c r="I1507" s="826"/>
    </row>
    <row r="1508" spans="1:9" ht="15.75" x14ac:dyDescent="0.25">
      <c r="A1508" s="827" t="s">
        <v>0</v>
      </c>
      <c r="B1508" s="828"/>
      <c r="C1508" s="828"/>
      <c r="D1508" s="829" t="str">
        <f>$D$3</f>
        <v>Julho/2022</v>
      </c>
      <c r="E1508" s="828"/>
      <c r="F1508" s="828"/>
      <c r="G1508" s="830" t="s">
        <v>1</v>
      </c>
      <c r="H1508" s="830" t="s">
        <v>257</v>
      </c>
      <c r="I1508" s="831" t="s">
        <v>69</v>
      </c>
    </row>
    <row r="1509" spans="1:9" ht="31.5" x14ac:dyDescent="0.25">
      <c r="A1509" s="880">
        <v>5914374</v>
      </c>
      <c r="B1509" s="817" t="s">
        <v>259</v>
      </c>
      <c r="C1509" s="745" t="str">
        <f>I1508</f>
        <v>tkm</v>
      </c>
      <c r="D1509" s="748">
        <f>I1530</f>
        <v>1.02</v>
      </c>
      <c r="E1509" s="746"/>
      <c r="F1509" s="746"/>
      <c r="G1509" s="746"/>
      <c r="H1509" s="733"/>
      <c r="I1509" s="833" t="s">
        <v>5</v>
      </c>
    </row>
    <row r="1510" spans="1:9" ht="15.75" x14ac:dyDescent="0.25">
      <c r="A1510" s="834"/>
      <c r="B1510" s="828"/>
      <c r="C1510" s="828"/>
      <c r="D1510" s="1100" t="s">
        <v>6</v>
      </c>
      <c r="E1510" s="1101"/>
      <c r="F1510" s="1100" t="s">
        <v>7</v>
      </c>
      <c r="G1510" s="1101"/>
      <c r="H1510" s="828"/>
      <c r="I1510" s="835" t="s">
        <v>8</v>
      </c>
    </row>
    <row r="1511" spans="1:9" ht="15.75" x14ac:dyDescent="0.25">
      <c r="A1511" s="836" t="s">
        <v>9</v>
      </c>
      <c r="B1511" s="746"/>
      <c r="C1511" s="734" t="s">
        <v>10</v>
      </c>
      <c r="D1511" s="734" t="s">
        <v>11</v>
      </c>
      <c r="E1511" s="734" t="s">
        <v>12</v>
      </c>
      <c r="F1511" s="734" t="s">
        <v>13</v>
      </c>
      <c r="G1511" s="734" t="s">
        <v>14</v>
      </c>
      <c r="H1511" s="746"/>
      <c r="I1511" s="837" t="s">
        <v>15</v>
      </c>
    </row>
    <row r="1512" spans="1:9" x14ac:dyDescent="0.25">
      <c r="A1512" s="838" t="s">
        <v>186</v>
      </c>
      <c r="B1512" s="839" t="s">
        <v>187</v>
      </c>
      <c r="C1512" s="840" t="s">
        <v>18</v>
      </c>
      <c r="D1512" s="840" t="s">
        <v>19</v>
      </c>
      <c r="E1512" s="840" t="s">
        <v>20</v>
      </c>
      <c r="F1512" s="841">
        <f>VLOOKUP(A1512,Equipamento!$A$8:$E$91,4,0)</f>
        <v>310.3252</v>
      </c>
      <c r="G1512" s="841">
        <f>VLOOKUP(A1512,Equipamento!$A$8:$E$91,5,0)</f>
        <v>76.263900000000007</v>
      </c>
      <c r="H1512" s="842"/>
      <c r="I1512" s="843">
        <f t="shared" ref="I1512" si="139">ROUND(C1512*D1512*F1512+C1512*E1512*G1512,4)</f>
        <v>310.3252</v>
      </c>
    </row>
    <row r="1513" spans="1:9" ht="15" x14ac:dyDescent="0.25">
      <c r="A1513" s="845"/>
      <c r="B1513" s="739"/>
      <c r="C1513" s="739"/>
      <c r="D1513" s="739"/>
      <c r="E1513" s="739"/>
      <c r="F1513" s="739"/>
      <c r="G1513" s="739"/>
      <c r="H1513" s="646" t="s">
        <v>26</v>
      </c>
      <c r="I1513" s="846">
        <f>I1512</f>
        <v>310.3252</v>
      </c>
    </row>
    <row r="1514" spans="1:9" ht="15" x14ac:dyDescent="0.25">
      <c r="A1514" s="847" t="s">
        <v>27</v>
      </c>
      <c r="B1514" s="740"/>
      <c r="C1514" s="735" t="s">
        <v>10</v>
      </c>
      <c r="D1514" s="735" t="s">
        <v>28</v>
      </c>
      <c r="E1514" s="740"/>
      <c r="F1514" s="735" t="s">
        <v>29</v>
      </c>
      <c r="G1514" s="740"/>
      <c r="H1514" s="740"/>
      <c r="I1514" s="848" t="s">
        <v>30</v>
      </c>
    </row>
    <row r="1515" spans="1:9" ht="15" x14ac:dyDescent="0.25">
      <c r="A1515" s="849"/>
      <c r="B1515" s="842"/>
      <c r="C1515" s="842"/>
      <c r="D1515" s="842"/>
      <c r="E1515" s="842"/>
      <c r="F1515" s="842"/>
      <c r="G1515" s="842"/>
      <c r="H1515" s="850" t="s">
        <v>36</v>
      </c>
      <c r="I1515" s="853">
        <v>0</v>
      </c>
    </row>
    <row r="1516" spans="1:9" ht="15" x14ac:dyDescent="0.25">
      <c r="A1516" s="845"/>
      <c r="B1516" s="739"/>
      <c r="C1516" s="739"/>
      <c r="D1516" s="739"/>
      <c r="E1516" s="739"/>
      <c r="F1516" s="739"/>
      <c r="G1516" s="739"/>
      <c r="H1516" s="646" t="s">
        <v>37</v>
      </c>
      <c r="I1516" s="846">
        <f>I1515+I1513</f>
        <v>310.3252</v>
      </c>
    </row>
    <row r="1517" spans="1:9" ht="15" x14ac:dyDescent="0.25">
      <c r="A1517" s="849"/>
      <c r="B1517" s="842"/>
      <c r="C1517" s="842"/>
      <c r="D1517" s="842"/>
      <c r="E1517" s="842"/>
      <c r="F1517" s="842"/>
      <c r="G1517" s="842"/>
      <c r="H1517" s="850" t="s">
        <v>38</v>
      </c>
      <c r="I1517" s="853">
        <f>ROUND(I1516/H1508,4)</f>
        <v>0.997</v>
      </c>
    </row>
    <row r="1518" spans="1:9" ht="15" x14ac:dyDescent="0.25">
      <c r="A1518" s="849"/>
      <c r="B1518" s="842"/>
      <c r="C1518" s="842"/>
      <c r="D1518" s="842"/>
      <c r="E1518" s="842"/>
      <c r="F1518" s="842"/>
      <c r="G1518" s="842"/>
      <c r="H1518" s="850" t="s">
        <v>39</v>
      </c>
      <c r="I1518" s="853">
        <v>2.1999999999999999E-2</v>
      </c>
    </row>
    <row r="1519" spans="1:9" ht="15" x14ac:dyDescent="0.25">
      <c r="A1519" s="845"/>
      <c r="B1519" s="739"/>
      <c r="C1519" s="739"/>
      <c r="D1519" s="739"/>
      <c r="E1519" s="739"/>
      <c r="F1519" s="739"/>
      <c r="G1519" s="739"/>
      <c r="H1519" s="646" t="s">
        <v>40</v>
      </c>
      <c r="I1519" s="874">
        <v>0</v>
      </c>
    </row>
    <row r="1520" spans="1:9" ht="15" x14ac:dyDescent="0.25">
      <c r="A1520" s="847" t="s">
        <v>41</v>
      </c>
      <c r="B1520" s="740"/>
      <c r="C1520" s="735" t="s">
        <v>10</v>
      </c>
      <c r="D1520" s="735" t="s">
        <v>28</v>
      </c>
      <c r="E1520" s="740"/>
      <c r="F1520" s="735" t="s">
        <v>42</v>
      </c>
      <c r="G1520" s="740"/>
      <c r="H1520" s="740"/>
      <c r="I1520" s="848" t="s">
        <v>43</v>
      </c>
    </row>
    <row r="1521" spans="1:9" ht="15" x14ac:dyDescent="0.25">
      <c r="A1521" s="855"/>
      <c r="B1521" s="740"/>
      <c r="C1521" s="740"/>
      <c r="D1521" s="740"/>
      <c r="E1521" s="740"/>
      <c r="F1521" s="740"/>
      <c r="G1521" s="740"/>
      <c r="H1521" s="647" t="s">
        <v>51</v>
      </c>
      <c r="I1521" s="848">
        <v>0</v>
      </c>
    </row>
    <row r="1522" spans="1:9" ht="15" x14ac:dyDescent="0.25">
      <c r="A1522" s="847" t="s">
        <v>52</v>
      </c>
      <c r="B1522" s="740"/>
      <c r="C1522" s="735" t="s">
        <v>10</v>
      </c>
      <c r="D1522" s="735" t="s">
        <v>28</v>
      </c>
      <c r="E1522" s="740"/>
      <c r="F1522" s="735" t="s">
        <v>43</v>
      </c>
      <c r="G1522" s="740"/>
      <c r="H1522" s="740"/>
      <c r="I1522" s="856" t="s">
        <v>43</v>
      </c>
    </row>
    <row r="1523" spans="1:9" ht="15.75" x14ac:dyDescent="0.25">
      <c r="A1523" s="834"/>
      <c r="B1523" s="828"/>
      <c r="C1523" s="828"/>
      <c r="D1523" s="828"/>
      <c r="E1523" s="828"/>
      <c r="F1523" s="828"/>
      <c r="G1523" s="828"/>
      <c r="H1523" s="830" t="s">
        <v>53</v>
      </c>
      <c r="I1523" s="857">
        <v>0</v>
      </c>
    </row>
    <row r="1524" spans="1:9" ht="15.75" x14ac:dyDescent="0.25">
      <c r="A1524" s="858"/>
      <c r="B1524" s="746"/>
      <c r="C1524" s="746"/>
      <c r="D1524" s="746"/>
      <c r="E1524" s="746"/>
      <c r="F1524" s="746"/>
      <c r="G1524" s="746"/>
      <c r="H1524" s="648" t="s">
        <v>54</v>
      </c>
      <c r="I1524" s="893">
        <f>SUM(I1517:I1519)+I1523</f>
        <v>1.0189999999999999</v>
      </c>
    </row>
    <row r="1525" spans="1:9" ht="15.75" x14ac:dyDescent="0.25">
      <c r="A1525" s="860" t="s">
        <v>55</v>
      </c>
      <c r="B1525" s="816"/>
      <c r="C1525" s="815" t="s">
        <v>56</v>
      </c>
      <c r="D1525" s="815" t="s">
        <v>10</v>
      </c>
      <c r="E1525" s="815" t="s">
        <v>28</v>
      </c>
      <c r="F1525" s="815" t="s">
        <v>43</v>
      </c>
      <c r="G1525" s="816"/>
      <c r="H1525" s="816"/>
      <c r="I1525" s="861" t="s">
        <v>43</v>
      </c>
    </row>
    <row r="1526" spans="1:9" ht="15" x14ac:dyDescent="0.25">
      <c r="A1526" s="855"/>
      <c r="B1526" s="740"/>
      <c r="C1526" s="740"/>
      <c r="D1526" s="740"/>
      <c r="E1526" s="740"/>
      <c r="F1526" s="740"/>
      <c r="G1526" s="740"/>
      <c r="H1526" s="647" t="s">
        <v>63</v>
      </c>
      <c r="I1526" s="848"/>
    </row>
    <row r="1527" spans="1:9" ht="15" x14ac:dyDescent="0.25">
      <c r="A1527" s="862" t="s">
        <v>64</v>
      </c>
      <c r="B1527" s="842"/>
      <c r="C1527" s="863" t="s">
        <v>10</v>
      </c>
      <c r="D1527" s="863" t="s">
        <v>28</v>
      </c>
      <c r="E1527" s="740"/>
      <c r="F1527" s="735" t="s">
        <v>65</v>
      </c>
      <c r="G1527" s="740"/>
      <c r="H1527" s="842"/>
      <c r="I1527" s="853" t="s">
        <v>43</v>
      </c>
    </row>
    <row r="1528" spans="1:9" ht="15" x14ac:dyDescent="0.25">
      <c r="A1528" s="845"/>
      <c r="B1528" s="739"/>
      <c r="C1528" s="739"/>
      <c r="D1528" s="739"/>
      <c r="E1528" s="736" t="s">
        <v>66</v>
      </c>
      <c r="F1528" s="736" t="s">
        <v>67</v>
      </c>
      <c r="G1528" s="736" t="s">
        <v>68</v>
      </c>
      <c r="H1528" s="739"/>
      <c r="I1528" s="864"/>
    </row>
    <row r="1529" spans="1:9" ht="15" x14ac:dyDescent="0.25">
      <c r="A1529" s="849"/>
      <c r="B1529" s="842"/>
      <c r="C1529" s="842"/>
      <c r="D1529" s="842"/>
      <c r="E1529" s="842"/>
      <c r="F1529" s="842"/>
      <c r="G1529" s="842"/>
      <c r="H1529" s="850" t="s">
        <v>70</v>
      </c>
      <c r="I1529" s="853">
        <f>I1528</f>
        <v>0</v>
      </c>
    </row>
    <row r="1530" spans="1:9" ht="15.75" thickBot="1" x14ac:dyDescent="0.3">
      <c r="A1530" s="865"/>
      <c r="B1530" s="747"/>
      <c r="C1530" s="747"/>
      <c r="D1530" s="747"/>
      <c r="E1530" s="747"/>
      <c r="F1530" s="747"/>
      <c r="G1530" s="747"/>
      <c r="H1530" s="649" t="s">
        <v>71</v>
      </c>
      <c r="I1530" s="905">
        <f>ROUND(I1529+I1524,2)</f>
        <v>1.02</v>
      </c>
    </row>
    <row r="1531" spans="1:9" x14ac:dyDescent="0.25">
      <c r="A1531" s="849"/>
      <c r="B1531" s="839" t="s">
        <v>72</v>
      </c>
      <c r="C1531" s="842"/>
      <c r="D1531" s="842"/>
      <c r="E1531" s="842"/>
      <c r="F1531" s="842"/>
      <c r="G1531" s="842"/>
      <c r="H1531" s="842"/>
      <c r="I1531" s="867"/>
    </row>
    <row r="1532" spans="1:9" x14ac:dyDescent="0.25">
      <c r="A1532" s="868"/>
      <c r="B1532" s="870"/>
      <c r="C1532" s="870"/>
      <c r="D1532" s="870"/>
      <c r="E1532" s="870"/>
      <c r="F1532" s="870"/>
      <c r="G1532" s="870"/>
      <c r="H1532" s="870"/>
      <c r="I1532" s="871"/>
    </row>
    <row r="1533" spans="1:9" ht="18" x14ac:dyDescent="0.25">
      <c r="A1533" s="822" t="s">
        <v>223</v>
      </c>
      <c r="B1533" s="823"/>
      <c r="C1533" s="823"/>
      <c r="D1533" s="824"/>
      <c r="E1533" s="823"/>
      <c r="F1533" s="825"/>
      <c r="G1533" s="824"/>
      <c r="H1533" s="823"/>
      <c r="I1533" s="826"/>
    </row>
    <row r="1534" spans="1:9" ht="15.75" x14ac:dyDescent="0.25">
      <c r="A1534" s="827" t="s">
        <v>0</v>
      </c>
      <c r="B1534" s="828"/>
      <c r="C1534" s="828"/>
      <c r="D1534" s="829" t="str">
        <f>$D$3</f>
        <v>Julho/2022</v>
      </c>
      <c r="E1534" s="828"/>
      <c r="F1534" s="828"/>
      <c r="G1534" s="830" t="s">
        <v>1</v>
      </c>
      <c r="H1534" s="830" t="s">
        <v>182</v>
      </c>
      <c r="I1534" s="831" t="s">
        <v>69</v>
      </c>
    </row>
    <row r="1535" spans="1:9" ht="31.5" x14ac:dyDescent="0.25">
      <c r="A1535" s="880">
        <v>5914389</v>
      </c>
      <c r="B1535" s="817" t="s">
        <v>188</v>
      </c>
      <c r="C1535" s="745" t="str">
        <f>I1534</f>
        <v>tkm</v>
      </c>
      <c r="D1535" s="745">
        <f>I1556</f>
        <v>0.83</v>
      </c>
      <c r="E1535" s="746"/>
      <c r="F1535" s="746"/>
      <c r="G1535" s="746"/>
      <c r="H1535" s="733"/>
      <c r="I1535" s="833" t="s">
        <v>5</v>
      </c>
    </row>
    <row r="1536" spans="1:9" ht="15.75" x14ac:dyDescent="0.25">
      <c r="A1536" s="834"/>
      <c r="B1536" s="828"/>
      <c r="C1536" s="828"/>
      <c r="D1536" s="1100" t="s">
        <v>6</v>
      </c>
      <c r="E1536" s="1101"/>
      <c r="F1536" s="1100" t="s">
        <v>7</v>
      </c>
      <c r="G1536" s="1101"/>
      <c r="H1536" s="828"/>
      <c r="I1536" s="835" t="s">
        <v>8</v>
      </c>
    </row>
    <row r="1537" spans="1:9" ht="15.75" x14ac:dyDescent="0.25">
      <c r="A1537" s="836" t="s">
        <v>9</v>
      </c>
      <c r="B1537" s="746"/>
      <c r="C1537" s="734" t="s">
        <v>10</v>
      </c>
      <c r="D1537" s="734" t="s">
        <v>11</v>
      </c>
      <c r="E1537" s="734" t="s">
        <v>12</v>
      </c>
      <c r="F1537" s="734" t="s">
        <v>13</v>
      </c>
      <c r="G1537" s="734" t="s">
        <v>14</v>
      </c>
      <c r="H1537" s="746"/>
      <c r="I1537" s="837" t="s">
        <v>15</v>
      </c>
    </row>
    <row r="1538" spans="1:9" x14ac:dyDescent="0.25">
      <c r="A1538" s="838" t="s">
        <v>186</v>
      </c>
      <c r="B1538" s="839" t="s">
        <v>187</v>
      </c>
      <c r="C1538" s="840" t="s">
        <v>18</v>
      </c>
      <c r="D1538" s="840" t="s">
        <v>19</v>
      </c>
      <c r="E1538" s="840" t="s">
        <v>20</v>
      </c>
      <c r="F1538" s="841">
        <f>VLOOKUP(A1538,Equipamento!$A$8:$E$91,4,0)</f>
        <v>310.3252</v>
      </c>
      <c r="G1538" s="841">
        <f>VLOOKUP(A1538,Equipamento!$A$8:$E$91,5,0)</f>
        <v>76.263900000000007</v>
      </c>
      <c r="H1538" s="842"/>
      <c r="I1538" s="843">
        <f t="shared" ref="I1538" si="140">ROUND(C1538*D1538*F1538+C1538*E1538*G1538,4)</f>
        <v>310.3252</v>
      </c>
    </row>
    <row r="1539" spans="1:9" ht="15" x14ac:dyDescent="0.25">
      <c r="A1539" s="845"/>
      <c r="B1539" s="739"/>
      <c r="C1539" s="739"/>
      <c r="D1539" s="739"/>
      <c r="E1539" s="739"/>
      <c r="F1539" s="739"/>
      <c r="G1539" s="739"/>
      <c r="H1539" s="646" t="s">
        <v>26</v>
      </c>
      <c r="I1539" s="846">
        <f>I1538</f>
        <v>310.3252</v>
      </c>
    </row>
    <row r="1540" spans="1:9" ht="15" x14ac:dyDescent="0.25">
      <c r="A1540" s="847" t="s">
        <v>27</v>
      </c>
      <c r="B1540" s="740"/>
      <c r="C1540" s="735" t="s">
        <v>10</v>
      </c>
      <c r="D1540" s="735" t="s">
        <v>28</v>
      </c>
      <c r="E1540" s="740"/>
      <c r="F1540" s="735" t="s">
        <v>29</v>
      </c>
      <c r="G1540" s="740"/>
      <c r="H1540" s="740"/>
      <c r="I1540" s="848" t="s">
        <v>30</v>
      </c>
    </row>
    <row r="1541" spans="1:9" ht="15" x14ac:dyDescent="0.25">
      <c r="A1541" s="849"/>
      <c r="B1541" s="842"/>
      <c r="C1541" s="842"/>
      <c r="D1541" s="842"/>
      <c r="E1541" s="842"/>
      <c r="F1541" s="842"/>
      <c r="G1541" s="842"/>
      <c r="H1541" s="850" t="s">
        <v>36</v>
      </c>
      <c r="I1541" s="853">
        <v>0</v>
      </c>
    </row>
    <row r="1542" spans="1:9" ht="15" x14ac:dyDescent="0.25">
      <c r="A1542" s="845"/>
      <c r="B1542" s="739"/>
      <c r="C1542" s="739"/>
      <c r="D1542" s="739"/>
      <c r="E1542" s="739"/>
      <c r="F1542" s="739"/>
      <c r="G1542" s="739"/>
      <c r="H1542" s="646" t="s">
        <v>37</v>
      </c>
      <c r="I1542" s="846">
        <f>I1541+I1539</f>
        <v>310.3252</v>
      </c>
    </row>
    <row r="1543" spans="1:9" ht="15" x14ac:dyDescent="0.25">
      <c r="A1543" s="849"/>
      <c r="B1543" s="842"/>
      <c r="C1543" s="842"/>
      <c r="D1543" s="842"/>
      <c r="E1543" s="842"/>
      <c r="F1543" s="842"/>
      <c r="G1543" s="842"/>
      <c r="H1543" s="850" t="s">
        <v>38</v>
      </c>
      <c r="I1543" s="853">
        <f>ROUND(I1542/H1534,4)</f>
        <v>0.83089999999999997</v>
      </c>
    </row>
    <row r="1544" spans="1:9" ht="15" x14ac:dyDescent="0.25">
      <c r="A1544" s="849"/>
      <c r="B1544" s="842"/>
      <c r="C1544" s="842"/>
      <c r="D1544" s="842"/>
      <c r="E1544" s="842"/>
      <c r="F1544" s="842"/>
      <c r="G1544" s="842"/>
      <c r="H1544" s="850" t="s">
        <v>39</v>
      </c>
      <c r="I1544" s="853">
        <v>0</v>
      </c>
    </row>
    <row r="1545" spans="1:9" ht="15" x14ac:dyDescent="0.25">
      <c r="A1545" s="845"/>
      <c r="B1545" s="739"/>
      <c r="C1545" s="739"/>
      <c r="D1545" s="739"/>
      <c r="E1545" s="739"/>
      <c r="F1545" s="739"/>
      <c r="G1545" s="739"/>
      <c r="H1545" s="646" t="s">
        <v>40</v>
      </c>
      <c r="I1545" s="874">
        <v>0</v>
      </c>
    </row>
    <row r="1546" spans="1:9" ht="15" x14ac:dyDescent="0.25">
      <c r="A1546" s="847" t="s">
        <v>41</v>
      </c>
      <c r="B1546" s="740"/>
      <c r="C1546" s="735" t="s">
        <v>10</v>
      </c>
      <c r="D1546" s="735" t="s">
        <v>28</v>
      </c>
      <c r="E1546" s="740"/>
      <c r="F1546" s="735" t="s">
        <v>42</v>
      </c>
      <c r="G1546" s="740"/>
      <c r="H1546" s="740"/>
      <c r="I1546" s="848" t="s">
        <v>43</v>
      </c>
    </row>
    <row r="1547" spans="1:9" ht="15" x14ac:dyDescent="0.25">
      <c r="A1547" s="855"/>
      <c r="B1547" s="740"/>
      <c r="C1547" s="740"/>
      <c r="D1547" s="740"/>
      <c r="E1547" s="740"/>
      <c r="F1547" s="740"/>
      <c r="G1547" s="740"/>
      <c r="H1547" s="647" t="s">
        <v>51</v>
      </c>
      <c r="I1547" s="848">
        <v>0</v>
      </c>
    </row>
    <row r="1548" spans="1:9" ht="15" x14ac:dyDescent="0.25">
      <c r="A1548" s="847" t="s">
        <v>52</v>
      </c>
      <c r="B1548" s="740"/>
      <c r="C1548" s="735" t="s">
        <v>10</v>
      </c>
      <c r="D1548" s="735" t="s">
        <v>28</v>
      </c>
      <c r="E1548" s="740"/>
      <c r="F1548" s="735" t="s">
        <v>43</v>
      </c>
      <c r="G1548" s="740"/>
      <c r="H1548" s="740"/>
      <c r="I1548" s="856" t="s">
        <v>43</v>
      </c>
    </row>
    <row r="1549" spans="1:9" ht="15.75" x14ac:dyDescent="0.25">
      <c r="A1549" s="834"/>
      <c r="B1549" s="828"/>
      <c r="C1549" s="828"/>
      <c r="D1549" s="828"/>
      <c r="E1549" s="828"/>
      <c r="F1549" s="828"/>
      <c r="G1549" s="828"/>
      <c r="H1549" s="830" t="s">
        <v>53</v>
      </c>
      <c r="I1549" s="857">
        <v>0</v>
      </c>
    </row>
    <row r="1550" spans="1:9" ht="15.75" x14ac:dyDescent="0.25">
      <c r="A1550" s="858"/>
      <c r="B1550" s="746"/>
      <c r="C1550" s="746"/>
      <c r="D1550" s="746"/>
      <c r="E1550" s="746"/>
      <c r="F1550" s="746"/>
      <c r="G1550" s="746"/>
      <c r="H1550" s="648" t="s">
        <v>54</v>
      </c>
      <c r="I1550" s="893">
        <f>I1549+I1547+I1545+I1544+I1543</f>
        <v>0.83089999999999997</v>
      </c>
    </row>
    <row r="1551" spans="1:9" ht="15.75" x14ac:dyDescent="0.25">
      <c r="A1551" s="860" t="s">
        <v>55</v>
      </c>
      <c r="B1551" s="816"/>
      <c r="C1551" s="815" t="s">
        <v>56</v>
      </c>
      <c r="D1551" s="815" t="s">
        <v>10</v>
      </c>
      <c r="E1551" s="815" t="s">
        <v>28</v>
      </c>
      <c r="F1551" s="815" t="s">
        <v>43</v>
      </c>
      <c r="G1551" s="816"/>
      <c r="H1551" s="816"/>
      <c r="I1551" s="861" t="s">
        <v>43</v>
      </c>
    </row>
    <row r="1552" spans="1:9" ht="15" x14ac:dyDescent="0.25">
      <c r="A1552" s="855"/>
      <c r="B1552" s="740"/>
      <c r="C1552" s="740"/>
      <c r="D1552" s="740"/>
      <c r="E1552" s="740"/>
      <c r="F1552" s="740"/>
      <c r="G1552" s="740"/>
      <c r="H1552" s="647" t="s">
        <v>63</v>
      </c>
      <c r="I1552" s="848">
        <v>0</v>
      </c>
    </row>
    <row r="1553" spans="1:9" ht="15" x14ac:dyDescent="0.25">
      <c r="A1553" s="862" t="s">
        <v>64</v>
      </c>
      <c r="B1553" s="842"/>
      <c r="C1553" s="863" t="s">
        <v>10</v>
      </c>
      <c r="D1553" s="863" t="s">
        <v>28</v>
      </c>
      <c r="E1553" s="740"/>
      <c r="F1553" s="735" t="s">
        <v>65</v>
      </c>
      <c r="G1553" s="740"/>
      <c r="H1553" s="842"/>
      <c r="I1553" s="853" t="s">
        <v>43</v>
      </c>
    </row>
    <row r="1554" spans="1:9" ht="15" x14ac:dyDescent="0.25">
      <c r="A1554" s="845"/>
      <c r="B1554" s="739"/>
      <c r="C1554" s="739"/>
      <c r="D1554" s="739"/>
      <c r="E1554" s="736" t="s">
        <v>66</v>
      </c>
      <c r="F1554" s="736" t="s">
        <v>67</v>
      </c>
      <c r="G1554" s="736" t="s">
        <v>68</v>
      </c>
      <c r="H1554" s="739"/>
      <c r="I1554" s="864"/>
    </row>
    <row r="1555" spans="1:9" ht="15" x14ac:dyDescent="0.25">
      <c r="A1555" s="849"/>
      <c r="B1555" s="842"/>
      <c r="C1555" s="842"/>
      <c r="D1555" s="842"/>
      <c r="E1555" s="842"/>
      <c r="F1555" s="842"/>
      <c r="G1555" s="842"/>
      <c r="H1555" s="850" t="s">
        <v>70</v>
      </c>
      <c r="I1555" s="853">
        <f>I1554</f>
        <v>0</v>
      </c>
    </row>
    <row r="1556" spans="1:9" ht="15.75" thickBot="1" x14ac:dyDescent="0.3">
      <c r="A1556" s="865"/>
      <c r="B1556" s="747"/>
      <c r="C1556" s="747"/>
      <c r="D1556" s="747"/>
      <c r="E1556" s="747"/>
      <c r="F1556" s="747"/>
      <c r="G1556" s="747"/>
      <c r="H1556" s="649" t="s">
        <v>71</v>
      </c>
      <c r="I1556" s="866">
        <f>ROUND(I1555+I1552+I1550,2)</f>
        <v>0.83</v>
      </c>
    </row>
    <row r="1557" spans="1:9" x14ac:dyDescent="0.25">
      <c r="A1557" s="849"/>
      <c r="B1557" s="839" t="s">
        <v>72</v>
      </c>
      <c r="C1557" s="842"/>
      <c r="D1557" s="842"/>
      <c r="E1557" s="842"/>
      <c r="F1557" s="842"/>
      <c r="G1557" s="842"/>
      <c r="H1557" s="842"/>
      <c r="I1557" s="867"/>
    </row>
    <row r="1558" spans="1:9" x14ac:dyDescent="0.25">
      <c r="A1558" s="868"/>
      <c r="B1558" s="870"/>
      <c r="C1558" s="870"/>
      <c r="D1558" s="870"/>
      <c r="E1558" s="870"/>
      <c r="F1558" s="870"/>
      <c r="G1558" s="870"/>
      <c r="H1558" s="870"/>
      <c r="I1558" s="871"/>
    </row>
    <row r="1559" spans="1:9" ht="18" x14ac:dyDescent="0.25">
      <c r="A1559" s="822" t="s">
        <v>223</v>
      </c>
      <c r="B1559" s="842"/>
      <c r="C1559" s="842"/>
      <c r="D1559" s="842"/>
      <c r="E1559" s="842"/>
      <c r="F1559" s="842"/>
      <c r="G1559" s="842"/>
      <c r="H1559" s="842"/>
      <c r="I1559" s="867"/>
    </row>
    <row r="1560" spans="1:9" ht="15.75" x14ac:dyDescent="0.25">
      <c r="A1560" s="827" t="s">
        <v>0</v>
      </c>
      <c r="B1560" s="828"/>
      <c r="C1560" s="828"/>
      <c r="D1560" s="829" t="str">
        <f>$D$3</f>
        <v>Julho/2022</v>
      </c>
      <c r="E1560" s="828"/>
      <c r="F1560" s="828"/>
      <c r="G1560" s="830" t="s">
        <v>1</v>
      </c>
      <c r="H1560" s="879">
        <v>457.16</v>
      </c>
      <c r="I1560" s="831" t="s">
        <v>59</v>
      </c>
    </row>
    <row r="1561" spans="1:9" ht="47.25" x14ac:dyDescent="0.25">
      <c r="A1561" s="880">
        <v>5914647</v>
      </c>
      <c r="B1561" s="817" t="s">
        <v>224</v>
      </c>
      <c r="C1561" s="745" t="str">
        <f>I1560</f>
        <v>t</v>
      </c>
      <c r="D1561" s="748">
        <f>I1582</f>
        <v>1.82</v>
      </c>
      <c r="E1561" s="746"/>
      <c r="F1561" s="746"/>
      <c r="G1561" s="746"/>
      <c r="H1561" s="733"/>
      <c r="I1561" s="833" t="s">
        <v>5</v>
      </c>
    </row>
    <row r="1562" spans="1:9" ht="15.75" x14ac:dyDescent="0.25">
      <c r="A1562" s="834"/>
      <c r="B1562" s="828"/>
      <c r="C1562" s="828"/>
      <c r="D1562" s="1100" t="s">
        <v>6</v>
      </c>
      <c r="E1562" s="1101"/>
      <c r="F1562" s="1100" t="s">
        <v>7</v>
      </c>
      <c r="G1562" s="1101"/>
      <c r="H1562" s="828"/>
      <c r="I1562" s="835" t="s">
        <v>8</v>
      </c>
    </row>
    <row r="1563" spans="1:9" ht="15.75" x14ac:dyDescent="0.25">
      <c r="A1563" s="836" t="s">
        <v>9</v>
      </c>
      <c r="B1563" s="746"/>
      <c r="C1563" s="734" t="s">
        <v>10</v>
      </c>
      <c r="D1563" s="734" t="s">
        <v>11</v>
      </c>
      <c r="E1563" s="734" t="s">
        <v>12</v>
      </c>
      <c r="F1563" s="734" t="s">
        <v>13</v>
      </c>
      <c r="G1563" s="734" t="s">
        <v>14</v>
      </c>
      <c r="H1563" s="746"/>
      <c r="I1563" s="837" t="s">
        <v>15</v>
      </c>
    </row>
    <row r="1564" spans="1:9" x14ac:dyDescent="0.25">
      <c r="A1564" s="838" t="s">
        <v>186</v>
      </c>
      <c r="B1564" s="839" t="s">
        <v>187</v>
      </c>
      <c r="C1564" s="840" t="s">
        <v>25</v>
      </c>
      <c r="D1564" s="840">
        <v>0.86</v>
      </c>
      <c r="E1564" s="840">
        <v>0.14000000000000001</v>
      </c>
      <c r="F1564" s="841">
        <f>VLOOKUP(A1564,Equipamento!$A$8:$E$91,4,0)</f>
        <v>310.3252</v>
      </c>
      <c r="G1564" s="841">
        <f>VLOOKUP(A1564,Equipamento!$A$8:$E$91,5,0)</f>
        <v>76.263900000000007</v>
      </c>
      <c r="H1564" s="842"/>
      <c r="I1564" s="843">
        <f t="shared" ref="I1564" si="141">ROUND(C1564*D1564*F1564+C1564*E1564*G1564,4)</f>
        <v>832.66989999999998</v>
      </c>
    </row>
    <row r="1565" spans="1:9" ht="15" x14ac:dyDescent="0.25">
      <c r="A1565" s="845"/>
      <c r="B1565" s="739"/>
      <c r="C1565" s="739"/>
      <c r="D1565" s="739"/>
      <c r="E1565" s="739"/>
      <c r="F1565" s="739"/>
      <c r="G1565" s="739"/>
      <c r="H1565" s="646" t="s">
        <v>26</v>
      </c>
      <c r="I1565" s="846">
        <f>I1564</f>
        <v>832.66989999999998</v>
      </c>
    </row>
    <row r="1566" spans="1:9" ht="15" x14ac:dyDescent="0.25">
      <c r="A1566" s="847" t="s">
        <v>27</v>
      </c>
      <c r="B1566" s="740"/>
      <c r="C1566" s="735" t="s">
        <v>10</v>
      </c>
      <c r="D1566" s="735" t="s">
        <v>28</v>
      </c>
      <c r="E1566" s="740"/>
      <c r="F1566" s="735" t="s">
        <v>29</v>
      </c>
      <c r="G1566" s="740"/>
      <c r="H1566" s="740"/>
      <c r="I1566" s="848" t="s">
        <v>30</v>
      </c>
    </row>
    <row r="1567" spans="1:9" ht="15" x14ac:dyDescent="0.25">
      <c r="A1567" s="849"/>
      <c r="B1567" s="842"/>
      <c r="C1567" s="842"/>
      <c r="D1567" s="842"/>
      <c r="E1567" s="842"/>
      <c r="F1567" s="842"/>
      <c r="G1567" s="842"/>
      <c r="H1567" s="850" t="s">
        <v>36</v>
      </c>
      <c r="I1567" s="853">
        <v>0</v>
      </c>
    </row>
    <row r="1568" spans="1:9" ht="15" x14ac:dyDescent="0.25">
      <c r="A1568" s="845"/>
      <c r="B1568" s="739"/>
      <c r="C1568" s="739"/>
      <c r="D1568" s="739"/>
      <c r="E1568" s="739"/>
      <c r="F1568" s="739"/>
      <c r="G1568" s="739"/>
      <c r="H1568" s="646" t="s">
        <v>37</v>
      </c>
      <c r="I1568" s="846">
        <f>I1567+I1565</f>
        <v>832.66989999999998</v>
      </c>
    </row>
    <row r="1569" spans="1:9" ht="15" x14ac:dyDescent="0.25">
      <c r="A1569" s="849"/>
      <c r="B1569" s="842"/>
      <c r="C1569" s="842"/>
      <c r="D1569" s="842"/>
      <c r="E1569" s="842"/>
      <c r="F1569" s="842"/>
      <c r="G1569" s="842"/>
      <c r="H1569" s="850" t="s">
        <v>38</v>
      </c>
      <c r="I1569" s="853">
        <f>ROUND(I1568/H1560,4)</f>
        <v>1.8213999999999999</v>
      </c>
    </row>
    <row r="1570" spans="1:9" ht="15" x14ac:dyDescent="0.25">
      <c r="A1570" s="849"/>
      <c r="B1570" s="842"/>
      <c r="C1570" s="842"/>
      <c r="D1570" s="842"/>
      <c r="E1570" s="842"/>
      <c r="F1570" s="842"/>
      <c r="G1570" s="842"/>
      <c r="H1570" s="850" t="s">
        <v>39</v>
      </c>
      <c r="I1570" s="853">
        <v>0</v>
      </c>
    </row>
    <row r="1571" spans="1:9" ht="15" x14ac:dyDescent="0.25">
      <c r="A1571" s="845"/>
      <c r="B1571" s="739"/>
      <c r="C1571" s="739"/>
      <c r="D1571" s="739"/>
      <c r="E1571" s="739"/>
      <c r="F1571" s="739"/>
      <c r="G1571" s="739"/>
      <c r="H1571" s="646" t="s">
        <v>40</v>
      </c>
      <c r="I1571" s="874">
        <v>0</v>
      </c>
    </row>
    <row r="1572" spans="1:9" ht="15" x14ac:dyDescent="0.25">
      <c r="A1572" s="847" t="s">
        <v>41</v>
      </c>
      <c r="B1572" s="740"/>
      <c r="C1572" s="735" t="s">
        <v>10</v>
      </c>
      <c r="D1572" s="735" t="s">
        <v>28</v>
      </c>
      <c r="E1572" s="740"/>
      <c r="F1572" s="735" t="s">
        <v>42</v>
      </c>
      <c r="G1572" s="740"/>
      <c r="H1572" s="740"/>
      <c r="I1572" s="848" t="s">
        <v>43</v>
      </c>
    </row>
    <row r="1573" spans="1:9" ht="15" x14ac:dyDescent="0.25">
      <c r="A1573" s="855"/>
      <c r="B1573" s="740"/>
      <c r="C1573" s="740"/>
      <c r="D1573" s="740"/>
      <c r="E1573" s="740"/>
      <c r="F1573" s="740"/>
      <c r="G1573" s="740"/>
      <c r="H1573" s="647" t="s">
        <v>51</v>
      </c>
      <c r="I1573" s="848">
        <v>0</v>
      </c>
    </row>
    <row r="1574" spans="1:9" ht="15" x14ac:dyDescent="0.25">
      <c r="A1574" s="847" t="s">
        <v>52</v>
      </c>
      <c r="B1574" s="740"/>
      <c r="C1574" s="735" t="s">
        <v>10</v>
      </c>
      <c r="D1574" s="735" t="s">
        <v>28</v>
      </c>
      <c r="E1574" s="740"/>
      <c r="F1574" s="735" t="s">
        <v>43</v>
      </c>
      <c r="G1574" s="740"/>
      <c r="H1574" s="740"/>
      <c r="I1574" s="856" t="s">
        <v>43</v>
      </c>
    </row>
    <row r="1575" spans="1:9" ht="15.75" x14ac:dyDescent="0.25">
      <c r="A1575" s="834"/>
      <c r="B1575" s="828"/>
      <c r="C1575" s="828"/>
      <c r="D1575" s="828"/>
      <c r="E1575" s="828"/>
      <c r="F1575" s="828"/>
      <c r="G1575" s="828"/>
      <c r="H1575" s="830" t="s">
        <v>53</v>
      </c>
      <c r="I1575" s="857">
        <v>0</v>
      </c>
    </row>
    <row r="1576" spans="1:9" ht="15.75" x14ac:dyDescent="0.25">
      <c r="A1576" s="858"/>
      <c r="B1576" s="746"/>
      <c r="C1576" s="746"/>
      <c r="D1576" s="746"/>
      <c r="E1576" s="746"/>
      <c r="F1576" s="746"/>
      <c r="G1576" s="746"/>
      <c r="H1576" s="648" t="s">
        <v>54</v>
      </c>
      <c r="I1576" s="893">
        <f>SUM(I1569:I1571)+I1575+I1573</f>
        <v>1.8213999999999999</v>
      </c>
    </row>
    <row r="1577" spans="1:9" ht="15.75" x14ac:dyDescent="0.25">
      <c r="A1577" s="860" t="s">
        <v>55</v>
      </c>
      <c r="B1577" s="816"/>
      <c r="C1577" s="815" t="s">
        <v>56</v>
      </c>
      <c r="D1577" s="815" t="s">
        <v>10</v>
      </c>
      <c r="E1577" s="815" t="s">
        <v>28</v>
      </c>
      <c r="F1577" s="815" t="s">
        <v>43</v>
      </c>
      <c r="G1577" s="816"/>
      <c r="H1577" s="816"/>
      <c r="I1577" s="861" t="s">
        <v>43</v>
      </c>
    </row>
    <row r="1578" spans="1:9" ht="15" x14ac:dyDescent="0.25">
      <c r="A1578" s="855"/>
      <c r="B1578" s="740"/>
      <c r="C1578" s="740"/>
      <c r="D1578" s="740"/>
      <c r="E1578" s="740"/>
      <c r="F1578" s="740"/>
      <c r="G1578" s="740"/>
      <c r="H1578" s="647" t="s">
        <v>63</v>
      </c>
      <c r="I1578" s="848">
        <v>0</v>
      </c>
    </row>
    <row r="1579" spans="1:9" ht="15" x14ac:dyDescent="0.25">
      <c r="A1579" s="862" t="s">
        <v>64</v>
      </c>
      <c r="B1579" s="842"/>
      <c r="C1579" s="863" t="s">
        <v>10</v>
      </c>
      <c r="D1579" s="863" t="s">
        <v>28</v>
      </c>
      <c r="E1579" s="740"/>
      <c r="F1579" s="735" t="s">
        <v>65</v>
      </c>
      <c r="G1579" s="740"/>
      <c r="H1579" s="842"/>
      <c r="I1579" s="853" t="s">
        <v>43</v>
      </c>
    </row>
    <row r="1580" spans="1:9" ht="15" x14ac:dyDescent="0.25">
      <c r="A1580" s="845"/>
      <c r="B1580" s="739"/>
      <c r="C1580" s="739"/>
      <c r="D1580" s="739"/>
      <c r="E1580" s="736" t="s">
        <v>66</v>
      </c>
      <c r="F1580" s="736" t="s">
        <v>67</v>
      </c>
      <c r="G1580" s="736" t="s">
        <v>68</v>
      </c>
      <c r="H1580" s="739"/>
      <c r="I1580" s="864"/>
    </row>
    <row r="1581" spans="1:9" ht="15" x14ac:dyDescent="0.25">
      <c r="A1581" s="849"/>
      <c r="B1581" s="842"/>
      <c r="C1581" s="842"/>
      <c r="D1581" s="842"/>
      <c r="E1581" s="842"/>
      <c r="F1581" s="842"/>
      <c r="G1581" s="842"/>
      <c r="H1581" s="850" t="s">
        <v>70</v>
      </c>
      <c r="I1581" s="853">
        <v>0</v>
      </c>
    </row>
    <row r="1582" spans="1:9" ht="15.75" thickBot="1" x14ac:dyDescent="0.3">
      <c r="A1582" s="865"/>
      <c r="B1582" s="747"/>
      <c r="C1582" s="747"/>
      <c r="D1582" s="747"/>
      <c r="E1582" s="747"/>
      <c r="F1582" s="747"/>
      <c r="G1582" s="747"/>
      <c r="H1582" s="649" t="s">
        <v>71</v>
      </c>
      <c r="I1582" s="905">
        <f>ROUND(I1581+I1578+I1576,2)</f>
        <v>1.82</v>
      </c>
    </row>
    <row r="1583" spans="1:9" x14ac:dyDescent="0.25">
      <c r="A1583" s="849"/>
      <c r="B1583" s="839" t="s">
        <v>72</v>
      </c>
      <c r="C1583" s="842"/>
      <c r="D1583" s="842"/>
      <c r="E1583" s="842"/>
      <c r="F1583" s="842"/>
      <c r="G1583" s="842"/>
      <c r="H1583" s="842"/>
      <c r="I1583" s="867"/>
    </row>
    <row r="1584" spans="1:9" x14ac:dyDescent="0.25">
      <c r="A1584" s="868"/>
      <c r="B1584" s="870"/>
      <c r="C1584" s="870"/>
      <c r="D1584" s="870"/>
      <c r="E1584" s="870"/>
      <c r="F1584" s="870"/>
      <c r="G1584" s="870"/>
      <c r="H1584" s="870"/>
      <c r="I1584" s="871"/>
    </row>
    <row r="1585" spans="1:9" ht="18" x14ac:dyDescent="0.25">
      <c r="A1585" s="822" t="s">
        <v>223</v>
      </c>
      <c r="B1585" s="823"/>
      <c r="C1585" s="823"/>
      <c r="D1585" s="824"/>
      <c r="E1585" s="823"/>
      <c r="F1585" s="825"/>
      <c r="G1585" s="824"/>
      <c r="H1585" s="823"/>
      <c r="I1585" s="826"/>
    </row>
    <row r="1586" spans="1:9" ht="15.75" x14ac:dyDescent="0.25">
      <c r="A1586" s="827" t="s">
        <v>0</v>
      </c>
      <c r="B1586" s="828"/>
      <c r="C1586" s="828"/>
      <c r="D1586" s="829" t="str">
        <f>$D$3</f>
        <v>Julho/2022</v>
      </c>
      <c r="E1586" s="828"/>
      <c r="F1586" s="828"/>
      <c r="G1586" s="830" t="s">
        <v>1</v>
      </c>
      <c r="H1586" s="830">
        <v>11.84</v>
      </c>
      <c r="I1586" s="831" t="s">
        <v>59</v>
      </c>
    </row>
    <row r="1587" spans="1:9" ht="47.25" x14ac:dyDescent="0.25">
      <c r="A1587" s="880">
        <v>5914655</v>
      </c>
      <c r="B1587" s="817" t="s">
        <v>225</v>
      </c>
      <c r="C1587" s="745" t="str">
        <f>I1586</f>
        <v>t</v>
      </c>
      <c r="D1587" s="748">
        <f>I1609</f>
        <v>33.44</v>
      </c>
      <c r="E1587" s="746"/>
      <c r="F1587" s="746"/>
      <c r="G1587" s="746"/>
      <c r="H1587" s="733"/>
      <c r="I1587" s="833" t="s">
        <v>5</v>
      </c>
    </row>
    <row r="1588" spans="1:9" ht="15.75" x14ac:dyDescent="0.25">
      <c r="A1588" s="834"/>
      <c r="B1588" s="828"/>
      <c r="C1588" s="828"/>
      <c r="D1588" s="1100" t="s">
        <v>6</v>
      </c>
      <c r="E1588" s="1101"/>
      <c r="F1588" s="1100" t="s">
        <v>7</v>
      </c>
      <c r="G1588" s="1101"/>
      <c r="H1588" s="828"/>
      <c r="I1588" s="835" t="s">
        <v>8</v>
      </c>
    </row>
    <row r="1589" spans="1:9" ht="15.75" x14ac:dyDescent="0.25">
      <c r="A1589" s="836" t="s">
        <v>9</v>
      </c>
      <c r="B1589" s="746"/>
      <c r="C1589" s="734" t="s">
        <v>10</v>
      </c>
      <c r="D1589" s="734" t="s">
        <v>11</v>
      </c>
      <c r="E1589" s="734" t="s">
        <v>12</v>
      </c>
      <c r="F1589" s="734" t="s">
        <v>13</v>
      </c>
      <c r="G1589" s="734" t="s">
        <v>14</v>
      </c>
      <c r="H1589" s="746"/>
      <c r="I1589" s="837" t="s">
        <v>15</v>
      </c>
    </row>
    <row r="1590" spans="1:9" x14ac:dyDescent="0.25">
      <c r="A1590" s="838" t="s">
        <v>180</v>
      </c>
      <c r="B1590" s="839" t="s">
        <v>181</v>
      </c>
      <c r="C1590" s="840" t="s">
        <v>18</v>
      </c>
      <c r="D1590" s="840" t="s">
        <v>19</v>
      </c>
      <c r="E1590" s="840" t="s">
        <v>20</v>
      </c>
      <c r="F1590" s="841">
        <f>VLOOKUP(A1590,Equipamento!$A$8:$E$91,4,0)</f>
        <v>295.68630000000002</v>
      </c>
      <c r="G1590" s="841">
        <f>VLOOKUP(A1590,Equipamento!$A$8:$E$91,5,0)</f>
        <v>68.882300000000001</v>
      </c>
      <c r="H1590" s="842"/>
      <c r="I1590" s="843">
        <f t="shared" ref="I1590" si="142">ROUND(C1590*D1590*F1590+C1590*E1590*G1590,4)</f>
        <v>295.68630000000002</v>
      </c>
    </row>
    <row r="1591" spans="1:9" ht="15" x14ac:dyDescent="0.25">
      <c r="A1591" s="845"/>
      <c r="B1591" s="739"/>
      <c r="C1591" s="739"/>
      <c r="D1591" s="739"/>
      <c r="E1591" s="739"/>
      <c r="F1591" s="739"/>
      <c r="G1591" s="739"/>
      <c r="H1591" s="646" t="s">
        <v>26</v>
      </c>
      <c r="I1591" s="846">
        <f>I1590</f>
        <v>295.68630000000002</v>
      </c>
    </row>
    <row r="1592" spans="1:9" ht="15" x14ac:dyDescent="0.25">
      <c r="A1592" s="847" t="s">
        <v>27</v>
      </c>
      <c r="B1592" s="740"/>
      <c r="C1592" s="735" t="s">
        <v>10</v>
      </c>
      <c r="D1592" s="735" t="s">
        <v>28</v>
      </c>
      <c r="E1592" s="740"/>
      <c r="F1592" s="735" t="s">
        <v>29</v>
      </c>
      <c r="G1592" s="740"/>
      <c r="H1592" s="740"/>
      <c r="I1592" s="848" t="s">
        <v>30</v>
      </c>
    </row>
    <row r="1593" spans="1:9" x14ac:dyDescent="0.25">
      <c r="A1593" s="838" t="s">
        <v>34</v>
      </c>
      <c r="B1593" s="839" t="s">
        <v>35</v>
      </c>
      <c r="C1593" s="840" t="s">
        <v>167</v>
      </c>
      <c r="D1593" s="840" t="s">
        <v>33</v>
      </c>
      <c r="E1593" s="842"/>
      <c r="F1593" s="841">
        <f>VLOOKUP(A1593,'Mão de obra'!$A$3:$E$34,5,0)</f>
        <v>16.700700000000001</v>
      </c>
      <c r="G1593" s="842"/>
      <c r="H1593" s="842"/>
      <c r="I1593" s="843">
        <f t="shared" ref="I1593" si="143">ROUND(C1593*F1593,4)</f>
        <v>100.2042</v>
      </c>
    </row>
    <row r="1594" spans="1:9" ht="15" x14ac:dyDescent="0.25">
      <c r="A1594" s="849"/>
      <c r="B1594" s="842"/>
      <c r="C1594" s="842"/>
      <c r="D1594" s="842"/>
      <c r="E1594" s="842"/>
      <c r="F1594" s="842"/>
      <c r="G1594" s="842"/>
      <c r="H1594" s="850" t="s">
        <v>36</v>
      </c>
      <c r="I1594" s="851">
        <f>I1593</f>
        <v>100.2042</v>
      </c>
    </row>
    <row r="1595" spans="1:9" ht="15" x14ac:dyDescent="0.25">
      <c r="A1595" s="845"/>
      <c r="B1595" s="739"/>
      <c r="C1595" s="739"/>
      <c r="D1595" s="739"/>
      <c r="E1595" s="739"/>
      <c r="F1595" s="739"/>
      <c r="G1595" s="739"/>
      <c r="H1595" s="646" t="s">
        <v>37</v>
      </c>
      <c r="I1595" s="846">
        <f>I1594+I1591</f>
        <v>395.89050000000003</v>
      </c>
    </row>
    <row r="1596" spans="1:9" ht="15" x14ac:dyDescent="0.25">
      <c r="A1596" s="849"/>
      <c r="B1596" s="842"/>
      <c r="C1596" s="842"/>
      <c r="D1596" s="842"/>
      <c r="E1596" s="842"/>
      <c r="F1596" s="842"/>
      <c r="G1596" s="842"/>
      <c r="H1596" s="850" t="s">
        <v>38</v>
      </c>
      <c r="I1596" s="853">
        <f>ROUND(I1595/H1586,4)</f>
        <v>33.436700000000002</v>
      </c>
    </row>
    <row r="1597" spans="1:9" ht="15" x14ac:dyDescent="0.25">
      <c r="A1597" s="849"/>
      <c r="B1597" s="842"/>
      <c r="C1597" s="842"/>
      <c r="D1597" s="842"/>
      <c r="E1597" s="842"/>
      <c r="F1597" s="842"/>
      <c r="G1597" s="842"/>
      <c r="H1597" s="850" t="s">
        <v>39</v>
      </c>
      <c r="I1597" s="853">
        <v>0</v>
      </c>
    </row>
    <row r="1598" spans="1:9" ht="15" x14ac:dyDescent="0.25">
      <c r="A1598" s="845"/>
      <c r="B1598" s="739"/>
      <c r="C1598" s="739"/>
      <c r="D1598" s="739"/>
      <c r="E1598" s="739"/>
      <c r="F1598" s="739"/>
      <c r="G1598" s="739"/>
      <c r="H1598" s="646" t="s">
        <v>40</v>
      </c>
      <c r="I1598" s="874">
        <v>0</v>
      </c>
    </row>
    <row r="1599" spans="1:9" ht="15" x14ac:dyDescent="0.25">
      <c r="A1599" s="847" t="s">
        <v>41</v>
      </c>
      <c r="B1599" s="740"/>
      <c r="C1599" s="735" t="s">
        <v>10</v>
      </c>
      <c r="D1599" s="735" t="s">
        <v>28</v>
      </c>
      <c r="E1599" s="740"/>
      <c r="F1599" s="735" t="s">
        <v>42</v>
      </c>
      <c r="G1599" s="740"/>
      <c r="H1599" s="740"/>
      <c r="I1599" s="848" t="s">
        <v>43</v>
      </c>
    </row>
    <row r="1600" spans="1:9" ht="15" x14ac:dyDescent="0.25">
      <c r="A1600" s="855"/>
      <c r="B1600" s="740"/>
      <c r="C1600" s="740"/>
      <c r="D1600" s="740"/>
      <c r="E1600" s="740"/>
      <c r="F1600" s="740"/>
      <c r="G1600" s="740"/>
      <c r="H1600" s="647" t="s">
        <v>51</v>
      </c>
      <c r="I1600" s="848">
        <v>0</v>
      </c>
    </row>
    <row r="1601" spans="1:9" ht="15" x14ac:dyDescent="0.25">
      <c r="A1601" s="847" t="s">
        <v>52</v>
      </c>
      <c r="B1601" s="740"/>
      <c r="C1601" s="735" t="s">
        <v>10</v>
      </c>
      <c r="D1601" s="735" t="s">
        <v>28</v>
      </c>
      <c r="E1601" s="740"/>
      <c r="F1601" s="735" t="s">
        <v>43</v>
      </c>
      <c r="G1601" s="740"/>
      <c r="H1601" s="740"/>
      <c r="I1601" s="856" t="s">
        <v>43</v>
      </c>
    </row>
    <row r="1602" spans="1:9" ht="15.75" x14ac:dyDescent="0.25">
      <c r="A1602" s="834"/>
      <c r="B1602" s="828"/>
      <c r="C1602" s="828"/>
      <c r="D1602" s="828"/>
      <c r="E1602" s="828"/>
      <c r="F1602" s="828"/>
      <c r="G1602" s="828"/>
      <c r="H1602" s="830" t="s">
        <v>53</v>
      </c>
      <c r="I1602" s="857">
        <v>0</v>
      </c>
    </row>
    <row r="1603" spans="1:9" ht="15.75" x14ac:dyDescent="0.25">
      <c r="A1603" s="858"/>
      <c r="B1603" s="746"/>
      <c r="C1603" s="746"/>
      <c r="D1603" s="746"/>
      <c r="E1603" s="746"/>
      <c r="F1603" s="746"/>
      <c r="G1603" s="746"/>
      <c r="H1603" s="648" t="s">
        <v>54</v>
      </c>
      <c r="I1603" s="893">
        <f>SUM(I1596:I1598)+I1602+I1600</f>
        <v>33.436700000000002</v>
      </c>
    </row>
    <row r="1604" spans="1:9" ht="15.75" x14ac:dyDescent="0.25">
      <c r="A1604" s="860" t="s">
        <v>55</v>
      </c>
      <c r="B1604" s="816"/>
      <c r="C1604" s="815" t="s">
        <v>56</v>
      </c>
      <c r="D1604" s="815" t="s">
        <v>10</v>
      </c>
      <c r="E1604" s="815" t="s">
        <v>28</v>
      </c>
      <c r="F1604" s="815" t="s">
        <v>43</v>
      </c>
      <c r="G1604" s="816"/>
      <c r="H1604" s="816"/>
      <c r="I1604" s="861" t="s">
        <v>43</v>
      </c>
    </row>
    <row r="1605" spans="1:9" ht="15" x14ac:dyDescent="0.25">
      <c r="A1605" s="855"/>
      <c r="B1605" s="740"/>
      <c r="C1605" s="740"/>
      <c r="D1605" s="740"/>
      <c r="E1605" s="740"/>
      <c r="F1605" s="740"/>
      <c r="G1605" s="740"/>
      <c r="H1605" s="647" t="s">
        <v>63</v>
      </c>
      <c r="I1605" s="848"/>
    </row>
    <row r="1606" spans="1:9" ht="15" x14ac:dyDescent="0.25">
      <c r="A1606" s="862" t="s">
        <v>64</v>
      </c>
      <c r="B1606" s="842"/>
      <c r="C1606" s="863" t="s">
        <v>10</v>
      </c>
      <c r="D1606" s="863" t="s">
        <v>28</v>
      </c>
      <c r="E1606" s="740"/>
      <c r="F1606" s="735" t="s">
        <v>65</v>
      </c>
      <c r="G1606" s="740"/>
      <c r="H1606" s="842"/>
      <c r="I1606" s="853" t="s">
        <v>43</v>
      </c>
    </row>
    <row r="1607" spans="1:9" ht="15" x14ac:dyDescent="0.25">
      <c r="A1607" s="845"/>
      <c r="B1607" s="739"/>
      <c r="C1607" s="739"/>
      <c r="D1607" s="739"/>
      <c r="E1607" s="736" t="s">
        <v>66</v>
      </c>
      <c r="F1607" s="736" t="s">
        <v>67</v>
      </c>
      <c r="G1607" s="736" t="s">
        <v>68</v>
      </c>
      <c r="H1607" s="739"/>
      <c r="I1607" s="864"/>
    </row>
    <row r="1608" spans="1:9" ht="15" x14ac:dyDescent="0.25">
      <c r="A1608" s="849"/>
      <c r="B1608" s="842"/>
      <c r="C1608" s="842"/>
      <c r="D1608" s="842"/>
      <c r="E1608" s="842"/>
      <c r="F1608" s="842"/>
      <c r="G1608" s="842"/>
      <c r="H1608" s="850" t="s">
        <v>70</v>
      </c>
      <c r="I1608" s="853">
        <f>I1607</f>
        <v>0</v>
      </c>
    </row>
    <row r="1609" spans="1:9" ht="15.75" thickBot="1" x14ac:dyDescent="0.3">
      <c r="A1609" s="865"/>
      <c r="B1609" s="747"/>
      <c r="C1609" s="747"/>
      <c r="D1609" s="747"/>
      <c r="E1609" s="747"/>
      <c r="F1609" s="747"/>
      <c r="G1609" s="747"/>
      <c r="H1609" s="649" t="s">
        <v>71</v>
      </c>
      <c r="I1609" s="905">
        <f>ROUND(I1608+I1603,2)</f>
        <v>33.44</v>
      </c>
    </row>
    <row r="1610" spans="1:9" x14ac:dyDescent="0.25">
      <c r="A1610" s="849"/>
      <c r="B1610" s="839" t="s">
        <v>72</v>
      </c>
      <c r="C1610" s="842"/>
      <c r="D1610" s="842"/>
      <c r="E1610" s="842"/>
      <c r="F1610" s="842"/>
      <c r="G1610" s="842"/>
      <c r="H1610" s="842"/>
      <c r="I1610" s="867"/>
    </row>
    <row r="1611" spans="1:9" x14ac:dyDescent="0.25">
      <c r="A1611" s="868"/>
      <c r="B1611" s="870"/>
      <c r="C1611" s="870"/>
      <c r="D1611" s="870"/>
      <c r="E1611" s="870"/>
      <c r="F1611" s="870"/>
      <c r="G1611" s="870"/>
      <c r="H1611" s="870"/>
      <c r="I1611" s="871"/>
    </row>
    <row r="1612" spans="1:9" ht="18" x14ac:dyDescent="0.25">
      <c r="A1612" s="822" t="s">
        <v>223</v>
      </c>
      <c r="B1612" s="823"/>
      <c r="C1612" s="823"/>
      <c r="D1612" s="824"/>
      <c r="E1612" s="823"/>
      <c r="F1612" s="825"/>
      <c r="G1612" s="824"/>
      <c r="H1612" s="823"/>
      <c r="I1612" s="826"/>
    </row>
    <row r="1613" spans="1:9" ht="15.75" x14ac:dyDescent="0.25">
      <c r="A1613" s="827" t="s">
        <v>0</v>
      </c>
      <c r="B1613" s="828"/>
      <c r="C1613" s="828"/>
      <c r="D1613" s="829" t="str">
        <f>$D$3</f>
        <v>Julho/2022</v>
      </c>
      <c r="E1613" s="828"/>
      <c r="F1613" s="828"/>
      <c r="G1613" s="830" t="s">
        <v>1</v>
      </c>
      <c r="H1613" s="830">
        <v>20.61</v>
      </c>
      <c r="I1613" s="831" t="s">
        <v>59</v>
      </c>
    </row>
    <row r="1614" spans="1:9" ht="47.25" x14ac:dyDescent="0.25">
      <c r="A1614" s="880" t="s">
        <v>164</v>
      </c>
      <c r="B1614" s="817" t="s">
        <v>226</v>
      </c>
      <c r="C1614" s="745" t="str">
        <f>I1613</f>
        <v>t</v>
      </c>
      <c r="D1614" s="748">
        <f>I1636</f>
        <v>22.73</v>
      </c>
      <c r="E1614" s="746"/>
      <c r="F1614" s="746"/>
      <c r="G1614" s="746"/>
      <c r="H1614" s="733"/>
      <c r="I1614" s="833" t="s">
        <v>5</v>
      </c>
    </row>
    <row r="1615" spans="1:9" ht="15.75" x14ac:dyDescent="0.25">
      <c r="A1615" s="834"/>
      <c r="B1615" s="828"/>
      <c r="C1615" s="828"/>
      <c r="D1615" s="1100" t="s">
        <v>6</v>
      </c>
      <c r="E1615" s="1101"/>
      <c r="F1615" s="1100" t="s">
        <v>7</v>
      </c>
      <c r="G1615" s="1101"/>
      <c r="H1615" s="828"/>
      <c r="I1615" s="835" t="s">
        <v>8</v>
      </c>
    </row>
    <row r="1616" spans="1:9" ht="15.75" x14ac:dyDescent="0.25">
      <c r="A1616" s="836" t="s">
        <v>9</v>
      </c>
      <c r="B1616" s="746"/>
      <c r="C1616" s="734" t="s">
        <v>10</v>
      </c>
      <c r="D1616" s="734" t="s">
        <v>11</v>
      </c>
      <c r="E1616" s="734" t="s">
        <v>12</v>
      </c>
      <c r="F1616" s="734" t="s">
        <v>13</v>
      </c>
      <c r="G1616" s="734" t="s">
        <v>14</v>
      </c>
      <c r="H1616" s="746"/>
      <c r="I1616" s="837" t="s">
        <v>15</v>
      </c>
    </row>
    <row r="1617" spans="1:9" ht="28.5" x14ac:dyDescent="0.25">
      <c r="A1617" s="838" t="s">
        <v>227</v>
      </c>
      <c r="B1617" s="839" t="s">
        <v>228</v>
      </c>
      <c r="C1617" s="840" t="s">
        <v>18</v>
      </c>
      <c r="D1617" s="840" t="s">
        <v>19</v>
      </c>
      <c r="E1617" s="840" t="s">
        <v>20</v>
      </c>
      <c r="F1617" s="841">
        <f>VLOOKUP(A1617,Equipamento!$A$8:$E$91,4,0)</f>
        <v>435.03210000000001</v>
      </c>
      <c r="G1617" s="841">
        <f>VLOOKUP(A1617,Equipamento!$A$8:$E$91,5,0)</f>
        <v>119.83199999999999</v>
      </c>
      <c r="H1617" s="842"/>
      <c r="I1617" s="843">
        <f t="shared" ref="I1617" si="144">ROUND(C1617*D1617*F1617+C1617*E1617*G1617,4)</f>
        <v>435.03210000000001</v>
      </c>
    </row>
    <row r="1618" spans="1:9" ht="15" x14ac:dyDescent="0.25">
      <c r="A1618" s="845"/>
      <c r="B1618" s="739"/>
      <c r="C1618" s="739"/>
      <c r="D1618" s="739"/>
      <c r="E1618" s="739"/>
      <c r="F1618" s="739"/>
      <c r="G1618" s="739"/>
      <c r="H1618" s="646" t="s">
        <v>26</v>
      </c>
      <c r="I1618" s="846">
        <f>I1617</f>
        <v>435.03210000000001</v>
      </c>
    </row>
    <row r="1619" spans="1:9" ht="15" x14ac:dyDescent="0.25">
      <c r="A1619" s="847" t="s">
        <v>27</v>
      </c>
      <c r="B1619" s="740"/>
      <c r="C1619" s="735" t="s">
        <v>10</v>
      </c>
      <c r="D1619" s="735" t="s">
        <v>28</v>
      </c>
      <c r="E1619" s="740"/>
      <c r="F1619" s="735" t="s">
        <v>29</v>
      </c>
      <c r="G1619" s="740"/>
      <c r="H1619" s="740"/>
      <c r="I1619" s="848" t="s">
        <v>30</v>
      </c>
    </row>
    <row r="1620" spans="1:9" x14ac:dyDescent="0.25">
      <c r="A1620" s="838" t="s">
        <v>34</v>
      </c>
      <c r="B1620" s="839" t="s">
        <v>35</v>
      </c>
      <c r="C1620" s="840" t="s">
        <v>133</v>
      </c>
      <c r="D1620" s="840" t="s">
        <v>33</v>
      </c>
      <c r="E1620" s="842"/>
      <c r="F1620" s="841">
        <f>VLOOKUP(A1620,'Mão de obra'!$A$3:$E$34,5,0)</f>
        <v>16.700700000000001</v>
      </c>
      <c r="G1620" s="842"/>
      <c r="H1620" s="842"/>
      <c r="I1620" s="843">
        <f t="shared" ref="I1620" si="145">ROUND(C1620*F1620,4)</f>
        <v>33.401400000000002</v>
      </c>
    </row>
    <row r="1621" spans="1:9" ht="15" x14ac:dyDescent="0.25">
      <c r="A1621" s="849"/>
      <c r="B1621" s="842"/>
      <c r="C1621" s="842"/>
      <c r="D1621" s="842"/>
      <c r="E1621" s="842"/>
      <c r="F1621" s="842"/>
      <c r="G1621" s="842"/>
      <c r="H1621" s="850" t="s">
        <v>36</v>
      </c>
      <c r="I1621" s="851">
        <f>I1620</f>
        <v>33.401400000000002</v>
      </c>
    </row>
    <row r="1622" spans="1:9" ht="15" x14ac:dyDescent="0.25">
      <c r="A1622" s="845"/>
      <c r="B1622" s="739"/>
      <c r="C1622" s="739"/>
      <c r="D1622" s="739"/>
      <c r="E1622" s="739"/>
      <c r="F1622" s="739"/>
      <c r="G1622" s="739"/>
      <c r="H1622" s="646" t="s">
        <v>37</v>
      </c>
      <c r="I1622" s="846">
        <f>I1621+I1618</f>
        <v>468.43350000000004</v>
      </c>
    </row>
    <row r="1623" spans="1:9" ht="15" x14ac:dyDescent="0.25">
      <c r="A1623" s="849"/>
      <c r="B1623" s="842"/>
      <c r="C1623" s="842"/>
      <c r="D1623" s="842"/>
      <c r="E1623" s="842"/>
      <c r="F1623" s="842"/>
      <c r="G1623" s="842"/>
      <c r="H1623" s="850" t="s">
        <v>38</v>
      </c>
      <c r="I1623" s="853">
        <f>ROUND(I1622/H1613,4)</f>
        <v>22.7285</v>
      </c>
    </row>
    <row r="1624" spans="1:9" ht="15" x14ac:dyDescent="0.25">
      <c r="A1624" s="849"/>
      <c r="B1624" s="842"/>
      <c r="C1624" s="842"/>
      <c r="D1624" s="842"/>
      <c r="E1624" s="842"/>
      <c r="F1624" s="842"/>
      <c r="G1624" s="842"/>
      <c r="H1624" s="850" t="s">
        <v>39</v>
      </c>
      <c r="I1624" s="853">
        <v>0</v>
      </c>
    </row>
    <row r="1625" spans="1:9" ht="15" x14ac:dyDescent="0.25">
      <c r="A1625" s="845"/>
      <c r="B1625" s="739"/>
      <c r="C1625" s="739"/>
      <c r="D1625" s="739"/>
      <c r="E1625" s="739"/>
      <c r="F1625" s="739"/>
      <c r="G1625" s="739"/>
      <c r="H1625" s="646" t="s">
        <v>40</v>
      </c>
      <c r="I1625" s="874">
        <v>0</v>
      </c>
    </row>
    <row r="1626" spans="1:9" ht="15" x14ac:dyDescent="0.25">
      <c r="A1626" s="847" t="s">
        <v>41</v>
      </c>
      <c r="B1626" s="740"/>
      <c r="C1626" s="735" t="s">
        <v>10</v>
      </c>
      <c r="D1626" s="735" t="s">
        <v>28</v>
      </c>
      <c r="E1626" s="740"/>
      <c r="F1626" s="735" t="s">
        <v>42</v>
      </c>
      <c r="G1626" s="740"/>
      <c r="H1626" s="740"/>
      <c r="I1626" s="848" t="s">
        <v>43</v>
      </c>
    </row>
    <row r="1627" spans="1:9" ht="15" x14ac:dyDescent="0.25">
      <c r="A1627" s="855"/>
      <c r="B1627" s="740"/>
      <c r="C1627" s="740"/>
      <c r="D1627" s="740"/>
      <c r="E1627" s="740"/>
      <c r="F1627" s="740"/>
      <c r="G1627" s="740"/>
      <c r="H1627" s="647" t="s">
        <v>51</v>
      </c>
      <c r="I1627" s="848">
        <v>0</v>
      </c>
    </row>
    <row r="1628" spans="1:9" ht="15" x14ac:dyDescent="0.25">
      <c r="A1628" s="847" t="s">
        <v>52</v>
      </c>
      <c r="B1628" s="740"/>
      <c r="C1628" s="735" t="s">
        <v>10</v>
      </c>
      <c r="D1628" s="735" t="s">
        <v>28</v>
      </c>
      <c r="E1628" s="740"/>
      <c r="F1628" s="735" t="s">
        <v>43</v>
      </c>
      <c r="G1628" s="740"/>
      <c r="H1628" s="740"/>
      <c r="I1628" s="856" t="s">
        <v>43</v>
      </c>
    </row>
    <row r="1629" spans="1:9" ht="15.75" x14ac:dyDescent="0.25">
      <c r="A1629" s="834"/>
      <c r="B1629" s="828"/>
      <c r="C1629" s="828"/>
      <c r="D1629" s="828"/>
      <c r="E1629" s="828"/>
      <c r="F1629" s="828"/>
      <c r="G1629" s="828"/>
      <c r="H1629" s="830" t="s">
        <v>53</v>
      </c>
      <c r="I1629" s="857">
        <v>0</v>
      </c>
    </row>
    <row r="1630" spans="1:9" ht="15.75" x14ac:dyDescent="0.25">
      <c r="A1630" s="858"/>
      <c r="B1630" s="746"/>
      <c r="C1630" s="746"/>
      <c r="D1630" s="746"/>
      <c r="E1630" s="746"/>
      <c r="F1630" s="746"/>
      <c r="G1630" s="746"/>
      <c r="H1630" s="648" t="s">
        <v>54</v>
      </c>
      <c r="I1630" s="893">
        <f>I1629+I1627+SUM(I1623:I1625)</f>
        <v>22.7285</v>
      </c>
    </row>
    <row r="1631" spans="1:9" ht="15.75" x14ac:dyDescent="0.25">
      <c r="A1631" s="860" t="s">
        <v>55</v>
      </c>
      <c r="B1631" s="816"/>
      <c r="C1631" s="815" t="s">
        <v>56</v>
      </c>
      <c r="D1631" s="815" t="s">
        <v>10</v>
      </c>
      <c r="E1631" s="815" t="s">
        <v>28</v>
      </c>
      <c r="F1631" s="815" t="s">
        <v>43</v>
      </c>
      <c r="G1631" s="816"/>
      <c r="H1631" s="816"/>
      <c r="I1631" s="861" t="s">
        <v>43</v>
      </c>
    </row>
    <row r="1632" spans="1:9" ht="15" x14ac:dyDescent="0.25">
      <c r="A1632" s="855"/>
      <c r="B1632" s="740"/>
      <c r="C1632" s="740"/>
      <c r="D1632" s="740"/>
      <c r="E1632" s="740"/>
      <c r="F1632" s="740"/>
      <c r="G1632" s="740"/>
      <c r="H1632" s="647" t="s">
        <v>63</v>
      </c>
      <c r="I1632" s="848">
        <v>0</v>
      </c>
    </row>
    <row r="1633" spans="1:9" ht="15" x14ac:dyDescent="0.25">
      <c r="A1633" s="862" t="s">
        <v>64</v>
      </c>
      <c r="B1633" s="842"/>
      <c r="C1633" s="863" t="s">
        <v>10</v>
      </c>
      <c r="D1633" s="863" t="s">
        <v>28</v>
      </c>
      <c r="E1633" s="740"/>
      <c r="F1633" s="735" t="s">
        <v>65</v>
      </c>
      <c r="G1633" s="740"/>
      <c r="H1633" s="842"/>
      <c r="I1633" s="853" t="s">
        <v>43</v>
      </c>
    </row>
    <row r="1634" spans="1:9" ht="15" x14ac:dyDescent="0.25">
      <c r="A1634" s="845"/>
      <c r="B1634" s="739"/>
      <c r="C1634" s="739"/>
      <c r="D1634" s="739"/>
      <c r="E1634" s="736" t="s">
        <v>66</v>
      </c>
      <c r="F1634" s="736" t="s">
        <v>67</v>
      </c>
      <c r="G1634" s="736" t="s">
        <v>68</v>
      </c>
      <c r="H1634" s="739"/>
      <c r="I1634" s="864"/>
    </row>
    <row r="1635" spans="1:9" ht="15" x14ac:dyDescent="0.25">
      <c r="A1635" s="849"/>
      <c r="B1635" s="842"/>
      <c r="C1635" s="842"/>
      <c r="D1635" s="842"/>
      <c r="E1635" s="842"/>
      <c r="F1635" s="842"/>
      <c r="G1635" s="842"/>
      <c r="H1635" s="850" t="s">
        <v>70</v>
      </c>
      <c r="I1635" s="853">
        <f>I1634</f>
        <v>0</v>
      </c>
    </row>
    <row r="1636" spans="1:9" ht="15.75" thickBot="1" x14ac:dyDescent="0.3">
      <c r="A1636" s="865"/>
      <c r="B1636" s="747"/>
      <c r="C1636" s="747"/>
      <c r="D1636" s="747"/>
      <c r="E1636" s="747"/>
      <c r="F1636" s="747"/>
      <c r="G1636" s="747"/>
      <c r="H1636" s="649" t="s">
        <v>71</v>
      </c>
      <c r="I1636" s="905">
        <f>ROUND(I1635+I1632+I1630,2)</f>
        <v>22.73</v>
      </c>
    </row>
    <row r="1637" spans="1:9" x14ac:dyDescent="0.25">
      <c r="A1637" s="849"/>
      <c r="B1637" s="839" t="s">
        <v>72</v>
      </c>
      <c r="C1637" s="842"/>
      <c r="D1637" s="842"/>
      <c r="E1637" s="842"/>
      <c r="F1637" s="842"/>
      <c r="G1637" s="842"/>
      <c r="H1637" s="842"/>
      <c r="I1637" s="867"/>
    </row>
    <row r="1638" spans="1:9" x14ac:dyDescent="0.25">
      <c r="A1638" s="868"/>
      <c r="B1638" s="870"/>
      <c r="C1638" s="870"/>
      <c r="D1638" s="870"/>
      <c r="E1638" s="870"/>
      <c r="F1638" s="870"/>
      <c r="G1638" s="870"/>
      <c r="H1638" s="870"/>
      <c r="I1638" s="871"/>
    </row>
    <row r="1639" spans="1:9" ht="18" x14ac:dyDescent="0.25">
      <c r="A1639" s="822" t="s">
        <v>223</v>
      </c>
      <c r="B1639" s="823"/>
      <c r="C1639" s="823"/>
      <c r="D1639" s="824"/>
      <c r="E1639" s="823"/>
      <c r="F1639" s="825"/>
      <c r="G1639" s="824"/>
      <c r="H1639" s="823"/>
      <c r="I1639" s="826"/>
    </row>
    <row r="1640" spans="1:9" ht="15.75" x14ac:dyDescent="0.25">
      <c r="A1640" s="827" t="s">
        <v>0</v>
      </c>
      <c r="B1640" s="828"/>
      <c r="C1640" s="828"/>
      <c r="D1640" s="829" t="str">
        <f>$D$3</f>
        <v>Julho/2022</v>
      </c>
      <c r="E1640" s="828"/>
      <c r="F1640" s="828"/>
      <c r="G1640" s="830" t="s">
        <v>1</v>
      </c>
      <c r="H1640" s="872">
        <v>1</v>
      </c>
      <c r="I1640" s="831" t="s">
        <v>105</v>
      </c>
    </row>
    <row r="1641" spans="1:9" ht="15.75" x14ac:dyDescent="0.25">
      <c r="A1641" s="832" t="s">
        <v>295</v>
      </c>
      <c r="B1641" s="817" t="s">
        <v>103</v>
      </c>
      <c r="C1641" s="745" t="str">
        <f>I1640</f>
        <v>m²</v>
      </c>
      <c r="D1641" s="748">
        <f>I1675</f>
        <v>423.09</v>
      </c>
      <c r="E1641" s="746"/>
      <c r="F1641" s="746"/>
      <c r="G1641" s="746"/>
      <c r="H1641" s="733"/>
      <c r="I1641" s="833" t="s">
        <v>5</v>
      </c>
    </row>
    <row r="1642" spans="1:9" ht="15.75" x14ac:dyDescent="0.25">
      <c r="A1642" s="834"/>
      <c r="B1642" s="828"/>
      <c r="C1642" s="828"/>
      <c r="D1642" s="1100" t="s">
        <v>6</v>
      </c>
      <c r="E1642" s="1101"/>
      <c r="F1642" s="1100" t="s">
        <v>7</v>
      </c>
      <c r="G1642" s="1101"/>
      <c r="H1642" s="828"/>
      <c r="I1642" s="835" t="s">
        <v>8</v>
      </c>
    </row>
    <row r="1643" spans="1:9" ht="15.75" x14ac:dyDescent="0.25">
      <c r="A1643" s="836" t="s">
        <v>9</v>
      </c>
      <c r="B1643" s="746"/>
      <c r="C1643" s="734" t="s">
        <v>10</v>
      </c>
      <c r="D1643" s="734" t="s">
        <v>11</v>
      </c>
      <c r="E1643" s="734" t="s">
        <v>12</v>
      </c>
      <c r="F1643" s="734" t="s">
        <v>13</v>
      </c>
      <c r="G1643" s="734" t="s">
        <v>14</v>
      </c>
      <c r="H1643" s="746"/>
      <c r="I1643" s="837" t="s">
        <v>15</v>
      </c>
    </row>
    <row r="1644" spans="1:9" x14ac:dyDescent="0.25">
      <c r="A1644" s="838"/>
      <c r="B1644" s="839"/>
      <c r="C1644" s="840"/>
      <c r="D1644" s="840"/>
      <c r="E1644" s="840"/>
      <c r="F1644" s="841"/>
      <c r="G1644" s="841"/>
      <c r="H1644" s="842"/>
      <c r="I1644" s="843">
        <f t="shared" ref="I1644" si="146">ROUND(C1644*D1644*F1644+C1644*E1644*G1644,4)</f>
        <v>0</v>
      </c>
    </row>
    <row r="1645" spans="1:9" ht="15" x14ac:dyDescent="0.25">
      <c r="A1645" s="845"/>
      <c r="B1645" s="739"/>
      <c r="C1645" s="739"/>
      <c r="D1645" s="739"/>
      <c r="E1645" s="739"/>
      <c r="F1645" s="739"/>
      <c r="G1645" s="739"/>
      <c r="H1645" s="646" t="s">
        <v>26</v>
      </c>
      <c r="I1645" s="846">
        <f>SUM(I1644:I1644)</f>
        <v>0</v>
      </c>
    </row>
    <row r="1646" spans="1:9" ht="15" x14ac:dyDescent="0.25">
      <c r="A1646" s="847" t="s">
        <v>27</v>
      </c>
      <c r="B1646" s="740"/>
      <c r="C1646" s="735" t="s">
        <v>10</v>
      </c>
      <c r="D1646" s="735" t="s">
        <v>28</v>
      </c>
      <c r="E1646" s="740"/>
      <c r="F1646" s="735" t="s">
        <v>29</v>
      </c>
      <c r="G1646" s="740"/>
      <c r="H1646" s="740"/>
      <c r="I1646" s="848" t="s">
        <v>30</v>
      </c>
    </row>
    <row r="1647" spans="1:9" x14ac:dyDescent="0.25">
      <c r="A1647" s="838" t="s">
        <v>110</v>
      </c>
      <c r="B1647" s="839" t="s">
        <v>111</v>
      </c>
      <c r="C1647" s="873">
        <v>1</v>
      </c>
      <c r="D1647" s="840" t="s">
        <v>33</v>
      </c>
      <c r="E1647" s="842"/>
      <c r="F1647" s="841">
        <f>VLOOKUP(A1647,'Mão de obra'!$A$3:$E$34,5,0)</f>
        <v>20.557200000000002</v>
      </c>
      <c r="G1647" s="842"/>
      <c r="H1647" s="842"/>
      <c r="I1647" s="843">
        <f t="shared" ref="I1647:I1648" si="147">ROUND(C1647*F1647,4)</f>
        <v>20.557200000000002</v>
      </c>
    </row>
    <row r="1648" spans="1:9" x14ac:dyDescent="0.25">
      <c r="A1648" s="838" t="s">
        <v>34</v>
      </c>
      <c r="B1648" s="839" t="s">
        <v>35</v>
      </c>
      <c r="C1648" s="873">
        <v>2</v>
      </c>
      <c r="D1648" s="840" t="s">
        <v>33</v>
      </c>
      <c r="E1648" s="842"/>
      <c r="F1648" s="841">
        <f>VLOOKUP(A1648,'Mão de obra'!$A$3:$E$34,5,0)</f>
        <v>16.700700000000001</v>
      </c>
      <c r="G1648" s="842"/>
      <c r="H1648" s="842"/>
      <c r="I1648" s="843">
        <f t="shared" si="147"/>
        <v>33.401400000000002</v>
      </c>
    </row>
    <row r="1649" spans="1:9" ht="15" x14ac:dyDescent="0.25">
      <c r="A1649" s="849"/>
      <c r="B1649" s="842"/>
      <c r="C1649" s="842"/>
      <c r="D1649" s="842"/>
      <c r="E1649" s="842"/>
      <c r="F1649" s="842"/>
      <c r="G1649" s="842"/>
      <c r="H1649" s="850" t="s">
        <v>36</v>
      </c>
      <c r="I1649" s="851">
        <f>SUM(I1647:I1648)</f>
        <v>53.958600000000004</v>
      </c>
    </row>
    <row r="1650" spans="1:9" ht="15" x14ac:dyDescent="0.25">
      <c r="A1650" s="845"/>
      <c r="B1650" s="739"/>
      <c r="C1650" s="739"/>
      <c r="D1650" s="739"/>
      <c r="E1650" s="739"/>
      <c r="F1650" s="739"/>
      <c r="G1650" s="739"/>
      <c r="H1650" s="646" t="s">
        <v>37</v>
      </c>
      <c r="I1650" s="846">
        <f>I1649+I1645</f>
        <v>53.958600000000004</v>
      </c>
    </row>
    <row r="1651" spans="1:9" ht="15" x14ac:dyDescent="0.25">
      <c r="A1651" s="849"/>
      <c r="B1651" s="842"/>
      <c r="C1651" s="842"/>
      <c r="D1651" s="842"/>
      <c r="E1651" s="842"/>
      <c r="F1651" s="842"/>
      <c r="G1651" s="842"/>
      <c r="H1651" s="850" t="s">
        <v>38</v>
      </c>
      <c r="I1651" s="853">
        <f>ROUND(I1650/H1640,4)</f>
        <v>53.958599999999997</v>
      </c>
    </row>
    <row r="1652" spans="1:9" ht="15" x14ac:dyDescent="0.25">
      <c r="A1652" s="849"/>
      <c r="B1652" s="842"/>
      <c r="C1652" s="842"/>
      <c r="D1652" s="842"/>
      <c r="E1652" s="842"/>
      <c r="F1652" s="842"/>
      <c r="G1652" s="842"/>
      <c r="H1652" s="850" t="s">
        <v>39</v>
      </c>
      <c r="I1652" s="853">
        <v>0</v>
      </c>
    </row>
    <row r="1653" spans="1:9" ht="15" x14ac:dyDescent="0.25">
      <c r="A1653" s="845"/>
      <c r="B1653" s="739"/>
      <c r="C1653" s="739"/>
      <c r="D1653" s="739"/>
      <c r="E1653" s="739"/>
      <c r="F1653" s="739"/>
      <c r="G1653" s="739"/>
      <c r="H1653" s="646" t="s">
        <v>40</v>
      </c>
      <c r="I1653" s="874">
        <v>0</v>
      </c>
    </row>
    <row r="1654" spans="1:9" ht="15" x14ac:dyDescent="0.25">
      <c r="A1654" s="847" t="s">
        <v>41</v>
      </c>
      <c r="B1654" s="740"/>
      <c r="C1654" s="735" t="s">
        <v>10</v>
      </c>
      <c r="D1654" s="735" t="s">
        <v>28</v>
      </c>
      <c r="E1654" s="740"/>
      <c r="F1654" s="735" t="s">
        <v>42</v>
      </c>
      <c r="G1654" s="740"/>
      <c r="H1654" s="740"/>
      <c r="I1654" s="848" t="s">
        <v>43</v>
      </c>
    </row>
    <row r="1655" spans="1:9" x14ac:dyDescent="0.25">
      <c r="A1655" s="838" t="s">
        <v>120</v>
      </c>
      <c r="B1655" s="839" t="s">
        <v>121</v>
      </c>
      <c r="C1655" s="873">
        <v>1</v>
      </c>
      <c r="D1655" s="840" t="s">
        <v>114</v>
      </c>
      <c r="E1655" s="842"/>
      <c r="F1655" s="841">
        <f>VLOOKUP(A1655,Material!$A$8:$D$108,4,0)</f>
        <v>3.1217999999999999</v>
      </c>
      <c r="G1655" s="842"/>
      <c r="H1655" s="842"/>
      <c r="I1655" s="843">
        <f t="shared" ref="I1655:I1658" si="148">ROUND(C1655*F1655,4)</f>
        <v>3.1217999999999999</v>
      </c>
    </row>
    <row r="1656" spans="1:9" x14ac:dyDescent="0.25">
      <c r="A1656" s="838" t="s">
        <v>112</v>
      </c>
      <c r="B1656" s="839" t="s">
        <v>113</v>
      </c>
      <c r="C1656" s="873">
        <v>4</v>
      </c>
      <c r="D1656" s="840" t="s">
        <v>114</v>
      </c>
      <c r="E1656" s="842"/>
      <c r="F1656" s="841">
        <f>VLOOKUP(A1656,Material!$A$8:$D$108,4,0)</f>
        <v>14.9762</v>
      </c>
      <c r="G1656" s="842"/>
      <c r="H1656" s="842"/>
      <c r="I1656" s="843">
        <f t="shared" si="148"/>
        <v>59.904800000000002</v>
      </c>
    </row>
    <row r="1657" spans="1:9" x14ac:dyDescent="0.25">
      <c r="A1657" s="838" t="s">
        <v>407</v>
      </c>
      <c r="B1657" s="839" t="s">
        <v>408</v>
      </c>
      <c r="C1657" s="873">
        <v>1</v>
      </c>
      <c r="D1657" s="840" t="s">
        <v>105</v>
      </c>
      <c r="E1657" s="842"/>
      <c r="F1657" s="841">
        <f>VLOOKUP(A1657,Material!$A$8:$D$108,4,0)</f>
        <v>300</v>
      </c>
      <c r="G1657" s="842"/>
      <c r="H1657" s="842"/>
      <c r="I1657" s="843">
        <f t="shared" si="148"/>
        <v>300</v>
      </c>
    </row>
    <row r="1658" spans="1:9" x14ac:dyDescent="0.25">
      <c r="A1658" s="838" t="s">
        <v>122</v>
      </c>
      <c r="B1658" s="839" t="s">
        <v>123</v>
      </c>
      <c r="C1658" s="873">
        <v>0.11</v>
      </c>
      <c r="D1658" s="840" t="s">
        <v>50</v>
      </c>
      <c r="E1658" s="842"/>
      <c r="F1658" s="841">
        <f>VLOOKUP(A1658,Material!$A$8:$D$108,4,0)</f>
        <v>18.342500000000001</v>
      </c>
      <c r="G1658" s="842"/>
      <c r="H1658" s="842"/>
      <c r="I1658" s="843">
        <f t="shared" si="148"/>
        <v>2.0177</v>
      </c>
    </row>
    <row r="1659" spans="1:9" ht="15" x14ac:dyDescent="0.25">
      <c r="A1659" s="845"/>
      <c r="B1659" s="739"/>
      <c r="C1659" s="739"/>
      <c r="D1659" s="739"/>
      <c r="E1659" s="739"/>
      <c r="F1659" s="739"/>
      <c r="G1659" s="739"/>
      <c r="H1659" s="646" t="s">
        <v>51</v>
      </c>
      <c r="I1659" s="846">
        <f>SUM(I1655:I1658)</f>
        <v>365.04430000000002</v>
      </c>
    </row>
    <row r="1660" spans="1:9" ht="15" x14ac:dyDescent="0.25">
      <c r="A1660" s="847" t="s">
        <v>52</v>
      </c>
      <c r="B1660" s="740"/>
      <c r="C1660" s="735" t="s">
        <v>10</v>
      </c>
      <c r="D1660" s="735" t="s">
        <v>28</v>
      </c>
      <c r="E1660" s="740"/>
      <c r="F1660" s="735" t="s">
        <v>43</v>
      </c>
      <c r="G1660" s="740"/>
      <c r="H1660" s="740"/>
      <c r="I1660" s="856" t="s">
        <v>43</v>
      </c>
    </row>
    <row r="1661" spans="1:9" ht="28.5" x14ac:dyDescent="0.25">
      <c r="A1661" s="838" t="s">
        <v>409</v>
      </c>
      <c r="B1661" s="839" t="s">
        <v>4</v>
      </c>
      <c r="C1661" s="840">
        <v>0.01</v>
      </c>
      <c r="D1661" s="840" t="s">
        <v>2</v>
      </c>
      <c r="E1661" s="842"/>
      <c r="F1661" s="908">
        <f>I203</f>
        <v>327.17</v>
      </c>
      <c r="G1661" s="842"/>
      <c r="H1661" s="842"/>
      <c r="I1661" s="892">
        <f>ROUND(F1661*C1661,4)</f>
        <v>3.2717000000000001</v>
      </c>
    </row>
    <row r="1662" spans="1:9" ht="15.75" x14ac:dyDescent="0.25">
      <c r="A1662" s="834"/>
      <c r="B1662" s="828"/>
      <c r="C1662" s="828"/>
      <c r="D1662" s="828"/>
      <c r="E1662" s="828"/>
      <c r="F1662" s="828"/>
      <c r="G1662" s="828"/>
      <c r="H1662" s="830" t="s">
        <v>53</v>
      </c>
      <c r="I1662" s="857">
        <f>I1661</f>
        <v>3.2717000000000001</v>
      </c>
    </row>
    <row r="1663" spans="1:9" ht="15.75" x14ac:dyDescent="0.25">
      <c r="A1663" s="858"/>
      <c r="B1663" s="746"/>
      <c r="C1663" s="746"/>
      <c r="D1663" s="746"/>
      <c r="E1663" s="746"/>
      <c r="F1663" s="746"/>
      <c r="G1663" s="746"/>
      <c r="H1663" s="648" t="s">
        <v>54</v>
      </c>
      <c r="I1663" s="875">
        <f>I1662+I1659+SUM(I1651:I1653)</f>
        <v>422.27460000000002</v>
      </c>
    </row>
    <row r="1664" spans="1:9" ht="15.75" x14ac:dyDescent="0.25">
      <c r="A1664" s="860" t="s">
        <v>55</v>
      </c>
      <c r="B1664" s="816"/>
      <c r="C1664" s="815" t="s">
        <v>56</v>
      </c>
      <c r="D1664" s="815" t="s">
        <v>10</v>
      </c>
      <c r="E1664" s="815" t="s">
        <v>28</v>
      </c>
      <c r="F1664" s="815" t="s">
        <v>43</v>
      </c>
      <c r="G1664" s="816"/>
      <c r="H1664" s="816"/>
      <c r="I1664" s="861" t="s">
        <v>43</v>
      </c>
    </row>
    <row r="1665" spans="1:9" x14ac:dyDescent="0.25">
      <c r="A1665" s="838" t="s">
        <v>120</v>
      </c>
      <c r="B1665" s="839" t="s">
        <v>121</v>
      </c>
      <c r="C1665" s="840">
        <v>5914655</v>
      </c>
      <c r="D1665" s="840">
        <v>1.8749999999999999E-3</v>
      </c>
      <c r="E1665" s="840" t="s">
        <v>59</v>
      </c>
      <c r="F1665" s="841">
        <f>$I$1609</f>
        <v>33.44</v>
      </c>
      <c r="G1665" s="842"/>
      <c r="H1665" s="842"/>
      <c r="I1665" s="843">
        <f t="shared" ref="I1665:I1667" si="149">ROUND(D1665*F1665,4)</f>
        <v>6.2700000000000006E-2</v>
      </c>
    </row>
    <row r="1666" spans="1:9" x14ac:dyDescent="0.25">
      <c r="A1666" s="838" t="s">
        <v>112</v>
      </c>
      <c r="B1666" s="839" t="s">
        <v>113</v>
      </c>
      <c r="C1666" s="840">
        <v>5914655</v>
      </c>
      <c r="D1666" s="840">
        <v>2.2499999999999999E-2</v>
      </c>
      <c r="E1666" s="840" t="s">
        <v>59</v>
      </c>
      <c r="F1666" s="841">
        <f t="shared" ref="F1666:F1667" si="150">$I$1609</f>
        <v>33.44</v>
      </c>
      <c r="G1666" s="842"/>
      <c r="H1666" s="842"/>
      <c r="I1666" s="843">
        <f t="shared" si="149"/>
        <v>0.75239999999999996</v>
      </c>
    </row>
    <row r="1667" spans="1:9" x14ac:dyDescent="0.25">
      <c r="A1667" s="838" t="s">
        <v>122</v>
      </c>
      <c r="B1667" s="839" t="s">
        <v>123</v>
      </c>
      <c r="C1667" s="840">
        <v>5914655</v>
      </c>
      <c r="D1667" s="840">
        <v>1.1E-4</v>
      </c>
      <c r="E1667" s="840" t="s">
        <v>59</v>
      </c>
      <c r="F1667" s="841">
        <f t="shared" si="150"/>
        <v>33.44</v>
      </c>
      <c r="G1667" s="842"/>
      <c r="H1667" s="842"/>
      <c r="I1667" s="843">
        <f t="shared" si="149"/>
        <v>3.7000000000000002E-3</v>
      </c>
    </row>
    <row r="1668" spans="1:9" ht="15" x14ac:dyDescent="0.25">
      <c r="A1668" s="845"/>
      <c r="B1668" s="739"/>
      <c r="C1668" s="739"/>
      <c r="D1668" s="739"/>
      <c r="E1668" s="739"/>
      <c r="F1668" s="739"/>
      <c r="G1668" s="739"/>
      <c r="H1668" s="646" t="s">
        <v>63</v>
      </c>
      <c r="I1668" s="846">
        <f>SUM(I1665:I1667)</f>
        <v>0.81879999999999997</v>
      </c>
    </row>
    <row r="1669" spans="1:9" ht="15" x14ac:dyDescent="0.25">
      <c r="A1669" s="862" t="s">
        <v>64</v>
      </c>
      <c r="B1669" s="842"/>
      <c r="C1669" s="863" t="s">
        <v>10</v>
      </c>
      <c r="D1669" s="863" t="s">
        <v>28</v>
      </c>
      <c r="E1669" s="740"/>
      <c r="F1669" s="735" t="s">
        <v>65</v>
      </c>
      <c r="G1669" s="740"/>
      <c r="H1669" s="842"/>
      <c r="I1669" s="853" t="s">
        <v>43</v>
      </c>
    </row>
    <row r="1670" spans="1:9" ht="15" x14ac:dyDescent="0.25">
      <c r="A1670" s="845"/>
      <c r="B1670" s="739"/>
      <c r="C1670" s="739"/>
      <c r="D1670" s="739"/>
      <c r="E1670" s="736" t="s">
        <v>66</v>
      </c>
      <c r="F1670" s="736" t="s">
        <v>67</v>
      </c>
      <c r="G1670" s="736" t="s">
        <v>68</v>
      </c>
      <c r="H1670" s="739"/>
      <c r="I1670" s="864"/>
    </row>
    <row r="1671" spans="1:9" x14ac:dyDescent="0.25">
      <c r="A1671" s="838" t="s">
        <v>120</v>
      </c>
      <c r="B1671" s="839" t="s">
        <v>121</v>
      </c>
      <c r="C1671" s="840">
        <v>1.8799999999999999E-3</v>
      </c>
      <c r="D1671" s="840" t="s">
        <v>69</v>
      </c>
      <c r="E1671" s="873">
        <f>$I$1426</f>
        <v>1.22</v>
      </c>
      <c r="F1671" s="840">
        <f>$I$1452</f>
        <v>0.97</v>
      </c>
      <c r="G1671" s="873">
        <f>$I$1478</f>
        <v>0.79</v>
      </c>
      <c r="H1671" s="842"/>
      <c r="I1671" s="888">
        <f>ROUND(C1671*((VLOOKUP(A1671,Material!$A$8:$H$108,6,0)*Composições!E1671)+(VLOOKUP(A1671,Material!$A$8:$H$108,7,0)*Composições!F1671)+(VLOOKUP(A1671,Material!$A$8:$H$108,8,0)*Composições!G1671)),4)</f>
        <v>0</v>
      </c>
    </row>
    <row r="1672" spans="1:9" x14ac:dyDescent="0.25">
      <c r="A1672" s="838" t="s">
        <v>112</v>
      </c>
      <c r="B1672" s="839" t="s">
        <v>113</v>
      </c>
      <c r="C1672" s="840">
        <v>2.2499999999999999E-2</v>
      </c>
      <c r="D1672" s="840" t="s">
        <v>69</v>
      </c>
      <c r="E1672" s="873">
        <f>$I$1727</f>
        <v>1.91</v>
      </c>
      <c r="F1672" s="873">
        <f>$I$1701</f>
        <v>1.52</v>
      </c>
      <c r="G1672" s="873">
        <f>$I$1753</f>
        <v>1.24</v>
      </c>
      <c r="H1672" s="842"/>
      <c r="I1672" s="888">
        <f>ROUND(C1672*((VLOOKUP(A1672,Material!$A$8:$H$108,6,0)*Composições!E1672)+(VLOOKUP(A1672,Material!$A$8:$H$108,7,0)*Composições!F1672)+(VLOOKUP(A1672,Material!$A$8:$H$108,8,0)*Composições!G1672)),4)</f>
        <v>0</v>
      </c>
    </row>
    <row r="1673" spans="1:9" x14ac:dyDescent="0.25">
      <c r="A1673" s="838" t="s">
        <v>122</v>
      </c>
      <c r="B1673" s="839" t="s">
        <v>123</v>
      </c>
      <c r="C1673" s="840">
        <v>1.1E-4</v>
      </c>
      <c r="D1673" s="840" t="s">
        <v>69</v>
      </c>
      <c r="E1673" s="873">
        <f>$I$1727</f>
        <v>1.91</v>
      </c>
      <c r="F1673" s="873">
        <f>$I$1701</f>
        <v>1.52</v>
      </c>
      <c r="G1673" s="873">
        <f>$I$1753</f>
        <v>1.24</v>
      </c>
      <c r="H1673" s="842"/>
      <c r="I1673" s="888">
        <f>ROUND(C1673*((VLOOKUP(A1673,Material!$A$8:$H$108,6,0)*Composições!E1673)+(VLOOKUP(A1673,Material!$A$8:$H$108,7,0)*Composições!F1673)+(VLOOKUP(A1673,Material!$A$8:$H$108,8,0)*Composições!G1673)),4)</f>
        <v>0</v>
      </c>
    </row>
    <row r="1674" spans="1:9" ht="15" x14ac:dyDescent="0.25">
      <c r="A1674" s="849"/>
      <c r="B1674" s="842"/>
      <c r="C1674" s="842"/>
      <c r="D1674" s="842"/>
      <c r="E1674" s="842"/>
      <c r="F1674" s="842"/>
      <c r="G1674" s="842"/>
      <c r="H1674" s="850" t="s">
        <v>70</v>
      </c>
      <c r="I1674" s="853">
        <f>SUM(I1671:I1673)</f>
        <v>0</v>
      </c>
    </row>
    <row r="1675" spans="1:9" ht="15.75" thickBot="1" x14ac:dyDescent="0.3">
      <c r="A1675" s="865"/>
      <c r="B1675" s="747"/>
      <c r="C1675" s="747"/>
      <c r="D1675" s="747"/>
      <c r="E1675" s="747"/>
      <c r="F1675" s="747"/>
      <c r="G1675" s="747"/>
      <c r="H1675" s="649" t="s">
        <v>71</v>
      </c>
      <c r="I1675" s="876">
        <f>ROUND(I1674+I1668+I1663,2)</f>
        <v>423.09</v>
      </c>
    </row>
    <row r="1676" spans="1:9" x14ac:dyDescent="0.25">
      <c r="A1676" s="849"/>
      <c r="B1676" s="839" t="s">
        <v>72</v>
      </c>
      <c r="C1676" s="842"/>
      <c r="D1676" s="842"/>
      <c r="E1676" s="842"/>
      <c r="F1676" s="842"/>
      <c r="G1676" s="842"/>
      <c r="H1676" s="842"/>
      <c r="I1676" s="867"/>
    </row>
    <row r="1677" spans="1:9" x14ac:dyDescent="0.25">
      <c r="A1677" s="868"/>
      <c r="B1677" s="870"/>
      <c r="C1677" s="870"/>
      <c r="D1677" s="870"/>
      <c r="E1677" s="870"/>
      <c r="F1677" s="870"/>
      <c r="G1677" s="870"/>
      <c r="H1677" s="870"/>
      <c r="I1677" s="871"/>
    </row>
    <row r="1678" spans="1:9" ht="18" x14ac:dyDescent="0.25">
      <c r="A1678" s="822" t="s">
        <v>223</v>
      </c>
      <c r="B1678" s="823"/>
      <c r="C1678" s="823"/>
      <c r="D1678" s="824"/>
      <c r="E1678" s="823"/>
      <c r="F1678" s="825"/>
      <c r="G1678" s="824"/>
      <c r="H1678" s="823"/>
      <c r="I1678" s="826"/>
    </row>
    <row r="1679" spans="1:9" ht="15.75" x14ac:dyDescent="0.25">
      <c r="A1679" s="827" t="s">
        <v>0</v>
      </c>
      <c r="B1679" s="828"/>
      <c r="C1679" s="828"/>
      <c r="D1679" s="829" t="str">
        <f>$D$3</f>
        <v>Julho/2022</v>
      </c>
      <c r="E1679" s="828"/>
      <c r="F1679" s="828"/>
      <c r="G1679" s="830" t="s">
        <v>1</v>
      </c>
      <c r="H1679" s="830">
        <v>104.58</v>
      </c>
      <c r="I1679" s="831" t="s">
        <v>69</v>
      </c>
    </row>
    <row r="1680" spans="1:9" ht="31.5" x14ac:dyDescent="0.25">
      <c r="A1680" s="880" t="s">
        <v>411</v>
      </c>
      <c r="B1680" s="817" t="s">
        <v>412</v>
      </c>
      <c r="C1680" s="746"/>
      <c r="D1680" s="746"/>
      <c r="E1680" s="746"/>
      <c r="F1680" s="746"/>
      <c r="G1680" s="746"/>
      <c r="H1680" s="733"/>
      <c r="I1680" s="833" t="s">
        <v>5</v>
      </c>
    </row>
    <row r="1681" spans="1:9" ht="15.75" x14ac:dyDescent="0.25">
      <c r="A1681" s="834"/>
      <c r="B1681" s="828"/>
      <c r="C1681" s="828"/>
      <c r="D1681" s="1100" t="s">
        <v>6</v>
      </c>
      <c r="E1681" s="1101"/>
      <c r="F1681" s="1100" t="s">
        <v>7</v>
      </c>
      <c r="G1681" s="1101"/>
      <c r="H1681" s="828"/>
      <c r="I1681" s="835" t="s">
        <v>8</v>
      </c>
    </row>
    <row r="1682" spans="1:9" ht="15.75" x14ac:dyDescent="0.25">
      <c r="A1682" s="836" t="s">
        <v>9</v>
      </c>
      <c r="B1682" s="746"/>
      <c r="C1682" s="734" t="s">
        <v>10</v>
      </c>
      <c r="D1682" s="734" t="s">
        <v>11</v>
      </c>
      <c r="E1682" s="734" t="s">
        <v>12</v>
      </c>
      <c r="F1682" s="734" t="s">
        <v>13</v>
      </c>
      <c r="G1682" s="734" t="s">
        <v>14</v>
      </c>
      <c r="H1682" s="746"/>
      <c r="I1682" s="837" t="s">
        <v>15</v>
      </c>
    </row>
    <row r="1683" spans="1:9" x14ac:dyDescent="0.25">
      <c r="A1683" s="838" t="s">
        <v>205</v>
      </c>
      <c r="B1683" s="839" t="s">
        <v>206</v>
      </c>
      <c r="C1683" s="840" t="s">
        <v>18</v>
      </c>
      <c r="D1683" s="840" t="s">
        <v>19</v>
      </c>
      <c r="E1683" s="840" t="s">
        <v>20</v>
      </c>
      <c r="F1683" s="841">
        <f>VLOOKUP(A1683,Equipamento!$A$8:$E$91,4,0)</f>
        <v>154.9059</v>
      </c>
      <c r="G1683" s="841">
        <f>VLOOKUP(A1683,Equipamento!$A$8:$E$91,5,0)</f>
        <v>49.278100000000002</v>
      </c>
      <c r="H1683" s="842"/>
      <c r="I1683" s="892">
        <f>ROUND(C1683*(D1683*F1683+E1683*G1683),4)</f>
        <v>154.9059</v>
      </c>
    </row>
    <row r="1684" spans="1:9" ht="15" x14ac:dyDescent="0.25">
      <c r="A1684" s="845"/>
      <c r="B1684" s="739"/>
      <c r="C1684" s="739"/>
      <c r="D1684" s="739"/>
      <c r="E1684" s="739"/>
      <c r="F1684" s="739"/>
      <c r="G1684" s="739"/>
      <c r="H1684" s="646" t="s">
        <v>26</v>
      </c>
      <c r="I1684" s="874">
        <f>I1683</f>
        <v>154.9059</v>
      </c>
    </row>
    <row r="1685" spans="1:9" ht="15" x14ac:dyDescent="0.25">
      <c r="A1685" s="847" t="s">
        <v>27</v>
      </c>
      <c r="B1685" s="740"/>
      <c r="C1685" s="735" t="s">
        <v>10</v>
      </c>
      <c r="D1685" s="735" t="s">
        <v>28</v>
      </c>
      <c r="E1685" s="740"/>
      <c r="F1685" s="735" t="s">
        <v>29</v>
      </c>
      <c r="G1685" s="740"/>
      <c r="H1685" s="740"/>
      <c r="I1685" s="848" t="s">
        <v>30</v>
      </c>
    </row>
    <row r="1686" spans="1:9" ht="15" x14ac:dyDescent="0.25">
      <c r="A1686" s="849"/>
      <c r="B1686" s="842"/>
      <c r="C1686" s="842"/>
      <c r="D1686" s="842"/>
      <c r="E1686" s="842"/>
      <c r="F1686" s="842"/>
      <c r="G1686" s="842"/>
      <c r="H1686" s="850" t="s">
        <v>36</v>
      </c>
      <c r="I1686" s="853">
        <v>0</v>
      </c>
    </row>
    <row r="1687" spans="1:9" ht="15" x14ac:dyDescent="0.25">
      <c r="A1687" s="845"/>
      <c r="B1687" s="739"/>
      <c r="C1687" s="739"/>
      <c r="D1687" s="739"/>
      <c r="E1687" s="739"/>
      <c r="F1687" s="739"/>
      <c r="G1687" s="739"/>
      <c r="H1687" s="646" t="s">
        <v>37</v>
      </c>
      <c r="I1687" s="874">
        <f>I1686+I1684</f>
        <v>154.9059</v>
      </c>
    </row>
    <row r="1688" spans="1:9" ht="15" x14ac:dyDescent="0.25">
      <c r="A1688" s="849"/>
      <c r="B1688" s="842"/>
      <c r="C1688" s="842"/>
      <c r="D1688" s="842"/>
      <c r="E1688" s="842"/>
      <c r="F1688" s="842"/>
      <c r="G1688" s="842"/>
      <c r="H1688" s="850" t="s">
        <v>38</v>
      </c>
      <c r="I1688" s="853">
        <f>ROUND(I1687/H1679,4)</f>
        <v>1.4812000000000001</v>
      </c>
    </row>
    <row r="1689" spans="1:9" ht="15" x14ac:dyDescent="0.25">
      <c r="A1689" s="849"/>
      <c r="B1689" s="842"/>
      <c r="C1689" s="842"/>
      <c r="D1689" s="842"/>
      <c r="E1689" s="842"/>
      <c r="F1689" s="842"/>
      <c r="G1689" s="842"/>
      <c r="H1689" s="850" t="s">
        <v>39</v>
      </c>
      <c r="I1689" s="853">
        <v>3.56E-2</v>
      </c>
    </row>
    <row r="1690" spans="1:9" ht="15" x14ac:dyDescent="0.25">
      <c r="A1690" s="845"/>
      <c r="B1690" s="739"/>
      <c r="C1690" s="739"/>
      <c r="D1690" s="739"/>
      <c r="E1690" s="739"/>
      <c r="F1690" s="739"/>
      <c r="G1690" s="739"/>
      <c r="H1690" s="646" t="s">
        <v>40</v>
      </c>
      <c r="I1690" s="874">
        <v>0</v>
      </c>
    </row>
    <row r="1691" spans="1:9" ht="15" x14ac:dyDescent="0.25">
      <c r="A1691" s="847" t="s">
        <v>41</v>
      </c>
      <c r="B1691" s="740"/>
      <c r="C1691" s="735" t="s">
        <v>10</v>
      </c>
      <c r="D1691" s="735" t="s">
        <v>28</v>
      </c>
      <c r="E1691" s="740"/>
      <c r="F1691" s="735" t="s">
        <v>42</v>
      </c>
      <c r="G1691" s="740"/>
      <c r="H1691" s="740"/>
      <c r="I1691" s="848" t="s">
        <v>43</v>
      </c>
    </row>
    <row r="1692" spans="1:9" ht="15" x14ac:dyDescent="0.25">
      <c r="A1692" s="855"/>
      <c r="B1692" s="740"/>
      <c r="C1692" s="740"/>
      <c r="D1692" s="740"/>
      <c r="E1692" s="740"/>
      <c r="F1692" s="740"/>
      <c r="G1692" s="740"/>
      <c r="H1692" s="647" t="s">
        <v>51</v>
      </c>
      <c r="I1692" s="848"/>
    </row>
    <row r="1693" spans="1:9" ht="15" x14ac:dyDescent="0.25">
      <c r="A1693" s="847" t="s">
        <v>52</v>
      </c>
      <c r="B1693" s="740"/>
      <c r="C1693" s="735" t="s">
        <v>10</v>
      </c>
      <c r="D1693" s="735" t="s">
        <v>28</v>
      </c>
      <c r="E1693" s="740"/>
      <c r="F1693" s="735" t="s">
        <v>43</v>
      </c>
      <c r="G1693" s="740"/>
      <c r="H1693" s="740"/>
      <c r="I1693" s="856" t="s">
        <v>43</v>
      </c>
    </row>
    <row r="1694" spans="1:9" ht="15.75" x14ac:dyDescent="0.25">
      <c r="A1694" s="834"/>
      <c r="B1694" s="828"/>
      <c r="C1694" s="828"/>
      <c r="D1694" s="828"/>
      <c r="E1694" s="828"/>
      <c r="F1694" s="828"/>
      <c r="G1694" s="828"/>
      <c r="H1694" s="830" t="s">
        <v>53</v>
      </c>
      <c r="I1694" s="857"/>
    </row>
    <row r="1695" spans="1:9" ht="15.75" x14ac:dyDescent="0.25">
      <c r="A1695" s="858"/>
      <c r="B1695" s="746"/>
      <c r="C1695" s="746"/>
      <c r="D1695" s="746"/>
      <c r="E1695" s="746"/>
      <c r="F1695" s="746"/>
      <c r="G1695" s="746"/>
      <c r="H1695" s="648" t="s">
        <v>54</v>
      </c>
      <c r="I1695" s="893">
        <f>SUM(I1688:I1690)</f>
        <v>1.5168000000000001</v>
      </c>
    </row>
    <row r="1696" spans="1:9" ht="15.75" x14ac:dyDescent="0.25">
      <c r="A1696" s="860" t="s">
        <v>55</v>
      </c>
      <c r="B1696" s="816"/>
      <c r="C1696" s="815" t="s">
        <v>56</v>
      </c>
      <c r="D1696" s="815" t="s">
        <v>10</v>
      </c>
      <c r="E1696" s="815" t="s">
        <v>28</v>
      </c>
      <c r="F1696" s="815" t="s">
        <v>43</v>
      </c>
      <c r="G1696" s="816"/>
      <c r="H1696" s="816"/>
      <c r="I1696" s="861" t="s">
        <v>43</v>
      </c>
    </row>
    <row r="1697" spans="1:9" ht="15" x14ac:dyDescent="0.25">
      <c r="A1697" s="855"/>
      <c r="B1697" s="740"/>
      <c r="C1697" s="740"/>
      <c r="D1697" s="740"/>
      <c r="E1697" s="740"/>
      <c r="F1697" s="740"/>
      <c r="G1697" s="740"/>
      <c r="H1697" s="647" t="s">
        <v>63</v>
      </c>
      <c r="I1697" s="848"/>
    </row>
    <row r="1698" spans="1:9" ht="15" x14ac:dyDescent="0.25">
      <c r="A1698" s="862" t="s">
        <v>64</v>
      </c>
      <c r="B1698" s="842"/>
      <c r="C1698" s="863" t="s">
        <v>10</v>
      </c>
      <c r="D1698" s="863" t="s">
        <v>28</v>
      </c>
      <c r="E1698" s="740"/>
      <c r="F1698" s="735" t="s">
        <v>65</v>
      </c>
      <c r="G1698" s="740"/>
      <c r="H1698" s="842"/>
      <c r="I1698" s="853" t="s">
        <v>43</v>
      </c>
    </row>
    <row r="1699" spans="1:9" ht="15" x14ac:dyDescent="0.25">
      <c r="A1699" s="845"/>
      <c r="B1699" s="739"/>
      <c r="C1699" s="739"/>
      <c r="D1699" s="739"/>
      <c r="E1699" s="736" t="s">
        <v>66</v>
      </c>
      <c r="F1699" s="736" t="s">
        <v>67</v>
      </c>
      <c r="G1699" s="736" t="s">
        <v>68</v>
      </c>
      <c r="H1699" s="739"/>
      <c r="I1699" s="864"/>
    </row>
    <row r="1700" spans="1:9" ht="15" x14ac:dyDescent="0.25">
      <c r="A1700" s="849"/>
      <c r="B1700" s="842"/>
      <c r="C1700" s="842"/>
      <c r="D1700" s="842"/>
      <c r="E1700" s="842"/>
      <c r="F1700" s="842"/>
      <c r="G1700" s="842"/>
      <c r="H1700" s="850" t="s">
        <v>70</v>
      </c>
      <c r="I1700" s="853">
        <v>0</v>
      </c>
    </row>
    <row r="1701" spans="1:9" ht="15.75" thickBot="1" x14ac:dyDescent="0.3">
      <c r="A1701" s="865"/>
      <c r="B1701" s="747"/>
      <c r="C1701" s="747"/>
      <c r="D1701" s="747"/>
      <c r="E1701" s="747"/>
      <c r="F1701" s="747"/>
      <c r="G1701" s="747"/>
      <c r="H1701" s="649" t="s">
        <v>71</v>
      </c>
      <c r="I1701" s="866">
        <f>ROUND(I1695,2)</f>
        <v>1.52</v>
      </c>
    </row>
    <row r="1702" spans="1:9" x14ac:dyDescent="0.25">
      <c r="A1702" s="849"/>
      <c r="B1702" s="839" t="s">
        <v>72</v>
      </c>
      <c r="C1702" s="842"/>
      <c r="D1702" s="842"/>
      <c r="E1702" s="842"/>
      <c r="F1702" s="842"/>
      <c r="G1702" s="842"/>
      <c r="H1702" s="842"/>
      <c r="I1702" s="867"/>
    </row>
    <row r="1703" spans="1:9" x14ac:dyDescent="0.25">
      <c r="A1703" s="868"/>
      <c r="B1703" s="870"/>
      <c r="C1703" s="870"/>
      <c r="D1703" s="870"/>
      <c r="E1703" s="870"/>
      <c r="F1703" s="870"/>
      <c r="G1703" s="870"/>
      <c r="H1703" s="870"/>
      <c r="I1703" s="871"/>
    </row>
    <row r="1704" spans="1:9" ht="18" x14ac:dyDescent="0.25">
      <c r="A1704" s="822" t="s">
        <v>223</v>
      </c>
      <c r="B1704" s="823"/>
      <c r="C1704" s="823"/>
      <c r="D1704" s="824"/>
      <c r="E1704" s="823"/>
      <c r="F1704" s="825"/>
      <c r="G1704" s="824"/>
      <c r="H1704" s="823"/>
      <c r="I1704" s="826"/>
    </row>
    <row r="1705" spans="1:9" ht="15.75" x14ac:dyDescent="0.25">
      <c r="A1705" s="827" t="s">
        <v>0</v>
      </c>
      <c r="B1705" s="828"/>
      <c r="C1705" s="828"/>
      <c r="D1705" s="829" t="str">
        <f>$D$3</f>
        <v>Julho/2022</v>
      </c>
      <c r="E1705" s="828"/>
      <c r="F1705" s="828"/>
      <c r="G1705" s="830" t="s">
        <v>1</v>
      </c>
      <c r="H1705" s="830" t="s">
        <v>413</v>
      </c>
      <c r="I1705" s="831" t="s">
        <v>69</v>
      </c>
    </row>
    <row r="1706" spans="1:9" ht="31.5" x14ac:dyDescent="0.25">
      <c r="A1706" s="880" t="s">
        <v>414</v>
      </c>
      <c r="B1706" s="817" t="s">
        <v>415</v>
      </c>
      <c r="C1706" s="746"/>
      <c r="D1706" s="746"/>
      <c r="E1706" s="746"/>
      <c r="F1706" s="746"/>
      <c r="G1706" s="746"/>
      <c r="H1706" s="733"/>
      <c r="I1706" s="833" t="s">
        <v>5</v>
      </c>
    </row>
    <row r="1707" spans="1:9" ht="15.75" x14ac:dyDescent="0.25">
      <c r="A1707" s="834"/>
      <c r="B1707" s="828"/>
      <c r="C1707" s="828"/>
      <c r="D1707" s="1100" t="s">
        <v>6</v>
      </c>
      <c r="E1707" s="1101"/>
      <c r="F1707" s="1100" t="s">
        <v>7</v>
      </c>
      <c r="G1707" s="1101"/>
      <c r="H1707" s="828"/>
      <c r="I1707" s="835" t="s">
        <v>8</v>
      </c>
    </row>
    <row r="1708" spans="1:9" ht="15.75" x14ac:dyDescent="0.25">
      <c r="A1708" s="836" t="s">
        <v>9</v>
      </c>
      <c r="B1708" s="746"/>
      <c r="C1708" s="734" t="s">
        <v>10</v>
      </c>
      <c r="D1708" s="734" t="s">
        <v>11</v>
      </c>
      <c r="E1708" s="734" t="s">
        <v>12</v>
      </c>
      <c r="F1708" s="734" t="s">
        <v>13</v>
      </c>
      <c r="G1708" s="734" t="s">
        <v>14</v>
      </c>
      <c r="H1708" s="746"/>
      <c r="I1708" s="837" t="s">
        <v>15</v>
      </c>
    </row>
    <row r="1709" spans="1:9" x14ac:dyDescent="0.25">
      <c r="A1709" s="838" t="s">
        <v>205</v>
      </c>
      <c r="B1709" s="839" t="s">
        <v>206</v>
      </c>
      <c r="C1709" s="840" t="s">
        <v>18</v>
      </c>
      <c r="D1709" s="840" t="s">
        <v>19</v>
      </c>
      <c r="E1709" s="840" t="s">
        <v>20</v>
      </c>
      <c r="F1709" s="841">
        <f>VLOOKUP(A1709,Equipamento!$A$8:$E$91,4,0)</f>
        <v>154.9059</v>
      </c>
      <c r="G1709" s="841">
        <f>VLOOKUP(A1709,Equipamento!$A$8:$E$91,5,0)</f>
        <v>49.278100000000002</v>
      </c>
      <c r="H1709" s="842"/>
      <c r="I1709" s="892">
        <f>ROUND(C1709*(D1709*F1709+E1709*G1709),4)</f>
        <v>154.9059</v>
      </c>
    </row>
    <row r="1710" spans="1:9" ht="15" x14ac:dyDescent="0.25">
      <c r="A1710" s="845"/>
      <c r="B1710" s="739"/>
      <c r="C1710" s="739"/>
      <c r="D1710" s="739"/>
      <c r="E1710" s="739"/>
      <c r="F1710" s="739"/>
      <c r="G1710" s="739"/>
      <c r="H1710" s="646" t="s">
        <v>26</v>
      </c>
      <c r="I1710" s="874">
        <f>I1709</f>
        <v>154.9059</v>
      </c>
    </row>
    <row r="1711" spans="1:9" ht="15" x14ac:dyDescent="0.25">
      <c r="A1711" s="847" t="s">
        <v>27</v>
      </c>
      <c r="B1711" s="740"/>
      <c r="C1711" s="735" t="s">
        <v>10</v>
      </c>
      <c r="D1711" s="735" t="s">
        <v>28</v>
      </c>
      <c r="E1711" s="740"/>
      <c r="F1711" s="735" t="s">
        <v>29</v>
      </c>
      <c r="G1711" s="740"/>
      <c r="H1711" s="740"/>
      <c r="I1711" s="848" t="s">
        <v>30</v>
      </c>
    </row>
    <row r="1712" spans="1:9" ht="15" x14ac:dyDescent="0.25">
      <c r="A1712" s="849"/>
      <c r="B1712" s="842"/>
      <c r="C1712" s="842"/>
      <c r="D1712" s="842"/>
      <c r="E1712" s="842"/>
      <c r="F1712" s="842"/>
      <c r="G1712" s="842"/>
      <c r="H1712" s="850" t="s">
        <v>36</v>
      </c>
      <c r="I1712" s="853">
        <v>0</v>
      </c>
    </row>
    <row r="1713" spans="1:9" ht="15" x14ac:dyDescent="0.25">
      <c r="A1713" s="845"/>
      <c r="B1713" s="739"/>
      <c r="C1713" s="739"/>
      <c r="D1713" s="739"/>
      <c r="E1713" s="739"/>
      <c r="F1713" s="739"/>
      <c r="G1713" s="739"/>
      <c r="H1713" s="646" t="s">
        <v>37</v>
      </c>
      <c r="I1713" s="874">
        <f>I1712+I1710</f>
        <v>154.9059</v>
      </c>
    </row>
    <row r="1714" spans="1:9" ht="15" x14ac:dyDescent="0.25">
      <c r="A1714" s="849"/>
      <c r="B1714" s="842"/>
      <c r="C1714" s="842"/>
      <c r="D1714" s="842"/>
      <c r="E1714" s="842"/>
      <c r="F1714" s="842"/>
      <c r="G1714" s="842"/>
      <c r="H1714" s="850" t="s">
        <v>38</v>
      </c>
      <c r="I1714" s="853">
        <f>ROUND(I1713/H1705,4)</f>
        <v>1.8663000000000001</v>
      </c>
    </row>
    <row r="1715" spans="1:9" ht="15" x14ac:dyDescent="0.25">
      <c r="A1715" s="849"/>
      <c r="B1715" s="842"/>
      <c r="C1715" s="842"/>
      <c r="D1715" s="842"/>
      <c r="E1715" s="842"/>
      <c r="F1715" s="842"/>
      <c r="G1715" s="842"/>
      <c r="H1715" s="850" t="s">
        <v>39</v>
      </c>
      <c r="I1715" s="853">
        <v>4.4499999999999998E-2</v>
      </c>
    </row>
    <row r="1716" spans="1:9" ht="15" x14ac:dyDescent="0.25">
      <c r="A1716" s="845"/>
      <c r="B1716" s="739"/>
      <c r="C1716" s="739"/>
      <c r="D1716" s="739"/>
      <c r="E1716" s="739"/>
      <c r="F1716" s="739"/>
      <c r="G1716" s="739"/>
      <c r="H1716" s="646" t="s">
        <v>40</v>
      </c>
      <c r="I1716" s="874">
        <v>0</v>
      </c>
    </row>
    <row r="1717" spans="1:9" ht="15" x14ac:dyDescent="0.25">
      <c r="A1717" s="847" t="s">
        <v>41</v>
      </c>
      <c r="B1717" s="740"/>
      <c r="C1717" s="735" t="s">
        <v>10</v>
      </c>
      <c r="D1717" s="735" t="s">
        <v>28</v>
      </c>
      <c r="E1717" s="740"/>
      <c r="F1717" s="735" t="s">
        <v>42</v>
      </c>
      <c r="G1717" s="740"/>
      <c r="H1717" s="740"/>
      <c r="I1717" s="848" t="s">
        <v>43</v>
      </c>
    </row>
    <row r="1718" spans="1:9" ht="15" x14ac:dyDescent="0.25">
      <c r="A1718" s="855"/>
      <c r="B1718" s="740"/>
      <c r="C1718" s="740"/>
      <c r="D1718" s="740"/>
      <c r="E1718" s="740"/>
      <c r="F1718" s="740"/>
      <c r="G1718" s="740"/>
      <c r="H1718" s="647" t="s">
        <v>51</v>
      </c>
      <c r="I1718" s="848"/>
    </row>
    <row r="1719" spans="1:9" ht="15" x14ac:dyDescent="0.25">
      <c r="A1719" s="847" t="s">
        <v>52</v>
      </c>
      <c r="B1719" s="740"/>
      <c r="C1719" s="735" t="s">
        <v>10</v>
      </c>
      <c r="D1719" s="735" t="s">
        <v>28</v>
      </c>
      <c r="E1719" s="740"/>
      <c r="F1719" s="735" t="s">
        <v>43</v>
      </c>
      <c r="G1719" s="740"/>
      <c r="H1719" s="740"/>
      <c r="I1719" s="856" t="s">
        <v>43</v>
      </c>
    </row>
    <row r="1720" spans="1:9" ht="15.75" x14ac:dyDescent="0.25">
      <c r="A1720" s="834"/>
      <c r="B1720" s="828"/>
      <c r="C1720" s="828"/>
      <c r="D1720" s="828"/>
      <c r="E1720" s="828"/>
      <c r="F1720" s="828"/>
      <c r="G1720" s="828"/>
      <c r="H1720" s="830" t="s">
        <v>53</v>
      </c>
      <c r="I1720" s="857"/>
    </row>
    <row r="1721" spans="1:9" ht="15.75" x14ac:dyDescent="0.25">
      <c r="A1721" s="858"/>
      <c r="B1721" s="746"/>
      <c r="C1721" s="746"/>
      <c r="D1721" s="746"/>
      <c r="E1721" s="746"/>
      <c r="F1721" s="746"/>
      <c r="G1721" s="746"/>
      <c r="H1721" s="648" t="s">
        <v>54</v>
      </c>
      <c r="I1721" s="893">
        <f>SUM(I1714:I1716)</f>
        <v>1.9108000000000001</v>
      </c>
    </row>
    <row r="1722" spans="1:9" ht="15.75" x14ac:dyDescent="0.25">
      <c r="A1722" s="860" t="s">
        <v>55</v>
      </c>
      <c r="B1722" s="816"/>
      <c r="C1722" s="815" t="s">
        <v>56</v>
      </c>
      <c r="D1722" s="815" t="s">
        <v>10</v>
      </c>
      <c r="E1722" s="815" t="s">
        <v>28</v>
      </c>
      <c r="F1722" s="815" t="s">
        <v>43</v>
      </c>
      <c r="G1722" s="816"/>
      <c r="H1722" s="816"/>
      <c r="I1722" s="861" t="s">
        <v>43</v>
      </c>
    </row>
    <row r="1723" spans="1:9" ht="15" x14ac:dyDescent="0.25">
      <c r="A1723" s="855"/>
      <c r="B1723" s="740"/>
      <c r="C1723" s="740"/>
      <c r="D1723" s="740"/>
      <c r="E1723" s="740"/>
      <c r="F1723" s="740"/>
      <c r="G1723" s="740"/>
      <c r="H1723" s="647" t="s">
        <v>63</v>
      </c>
      <c r="I1723" s="848"/>
    </row>
    <row r="1724" spans="1:9" ht="15" x14ac:dyDescent="0.25">
      <c r="A1724" s="862" t="s">
        <v>64</v>
      </c>
      <c r="B1724" s="842"/>
      <c r="C1724" s="863" t="s">
        <v>10</v>
      </c>
      <c r="D1724" s="863" t="s">
        <v>28</v>
      </c>
      <c r="E1724" s="740"/>
      <c r="F1724" s="735" t="s">
        <v>65</v>
      </c>
      <c r="G1724" s="740"/>
      <c r="H1724" s="842"/>
      <c r="I1724" s="853" t="s">
        <v>43</v>
      </c>
    </row>
    <row r="1725" spans="1:9" ht="15" x14ac:dyDescent="0.25">
      <c r="A1725" s="845"/>
      <c r="B1725" s="739"/>
      <c r="C1725" s="739"/>
      <c r="D1725" s="739"/>
      <c r="E1725" s="736" t="s">
        <v>66</v>
      </c>
      <c r="F1725" s="736" t="s">
        <v>67</v>
      </c>
      <c r="G1725" s="736" t="s">
        <v>68</v>
      </c>
      <c r="H1725" s="739"/>
      <c r="I1725" s="864"/>
    </row>
    <row r="1726" spans="1:9" ht="15" x14ac:dyDescent="0.25">
      <c r="A1726" s="849"/>
      <c r="B1726" s="842"/>
      <c r="C1726" s="842"/>
      <c r="D1726" s="842"/>
      <c r="E1726" s="842"/>
      <c r="F1726" s="842"/>
      <c r="G1726" s="842"/>
      <c r="H1726" s="850" t="s">
        <v>70</v>
      </c>
      <c r="I1726" s="853">
        <v>0</v>
      </c>
    </row>
    <row r="1727" spans="1:9" ht="15.75" thickBot="1" x14ac:dyDescent="0.3">
      <c r="A1727" s="865"/>
      <c r="B1727" s="747"/>
      <c r="C1727" s="747"/>
      <c r="D1727" s="747"/>
      <c r="E1727" s="747"/>
      <c r="F1727" s="747"/>
      <c r="G1727" s="747"/>
      <c r="H1727" s="649" t="s">
        <v>71</v>
      </c>
      <c r="I1727" s="866">
        <f>ROUND(I1721,2)</f>
        <v>1.91</v>
      </c>
    </row>
    <row r="1728" spans="1:9" x14ac:dyDescent="0.25">
      <c r="A1728" s="849"/>
      <c r="B1728" s="839" t="s">
        <v>72</v>
      </c>
      <c r="C1728" s="842"/>
      <c r="D1728" s="842"/>
      <c r="E1728" s="842"/>
      <c r="F1728" s="842"/>
      <c r="G1728" s="842"/>
      <c r="H1728" s="842"/>
      <c r="I1728" s="867"/>
    </row>
    <row r="1729" spans="1:9" x14ac:dyDescent="0.25">
      <c r="A1729" s="868"/>
      <c r="B1729" s="870"/>
      <c r="C1729" s="870"/>
      <c r="D1729" s="870"/>
      <c r="E1729" s="870"/>
      <c r="F1729" s="870"/>
      <c r="G1729" s="870"/>
      <c r="H1729" s="870"/>
      <c r="I1729" s="871"/>
    </row>
    <row r="1730" spans="1:9" ht="18" x14ac:dyDescent="0.25">
      <c r="A1730" s="822" t="s">
        <v>223</v>
      </c>
      <c r="B1730" s="823"/>
      <c r="C1730" s="823"/>
      <c r="D1730" s="824"/>
      <c r="E1730" s="823"/>
      <c r="F1730" s="825"/>
      <c r="G1730" s="824"/>
      <c r="H1730" s="823"/>
      <c r="I1730" s="826"/>
    </row>
    <row r="1731" spans="1:9" ht="15.75" x14ac:dyDescent="0.25">
      <c r="A1731" s="827" t="s">
        <v>0</v>
      </c>
      <c r="B1731" s="828"/>
      <c r="C1731" s="828"/>
      <c r="D1731" s="829" t="str">
        <f>$D$3</f>
        <v>Julho/2022</v>
      </c>
      <c r="E1731" s="828"/>
      <c r="F1731" s="828"/>
      <c r="G1731" s="830" t="s">
        <v>1</v>
      </c>
      <c r="H1731" s="830" t="s">
        <v>416</v>
      </c>
      <c r="I1731" s="831" t="s">
        <v>69</v>
      </c>
    </row>
    <row r="1732" spans="1:9" ht="31.5" x14ac:dyDescent="0.25">
      <c r="A1732" s="880" t="s">
        <v>417</v>
      </c>
      <c r="B1732" s="817" t="s">
        <v>418</v>
      </c>
      <c r="C1732" s="746"/>
      <c r="D1732" s="746"/>
      <c r="E1732" s="746"/>
      <c r="F1732" s="746"/>
      <c r="G1732" s="746"/>
      <c r="H1732" s="733"/>
      <c r="I1732" s="833" t="s">
        <v>5</v>
      </c>
    </row>
    <row r="1733" spans="1:9" ht="15.75" x14ac:dyDescent="0.25">
      <c r="A1733" s="834"/>
      <c r="B1733" s="828"/>
      <c r="C1733" s="828"/>
      <c r="D1733" s="1100" t="s">
        <v>6</v>
      </c>
      <c r="E1733" s="1101"/>
      <c r="F1733" s="1100" t="s">
        <v>7</v>
      </c>
      <c r="G1733" s="1101"/>
      <c r="H1733" s="828"/>
      <c r="I1733" s="835" t="s">
        <v>8</v>
      </c>
    </row>
    <row r="1734" spans="1:9" ht="15.75" x14ac:dyDescent="0.25">
      <c r="A1734" s="836" t="s">
        <v>9</v>
      </c>
      <c r="B1734" s="746"/>
      <c r="C1734" s="734" t="s">
        <v>10</v>
      </c>
      <c r="D1734" s="734" t="s">
        <v>11</v>
      </c>
      <c r="E1734" s="734" t="s">
        <v>12</v>
      </c>
      <c r="F1734" s="734" t="s">
        <v>13</v>
      </c>
      <c r="G1734" s="734" t="s">
        <v>14</v>
      </c>
      <c r="H1734" s="746"/>
      <c r="I1734" s="837" t="s">
        <v>15</v>
      </c>
    </row>
    <row r="1735" spans="1:9" x14ac:dyDescent="0.25">
      <c r="A1735" s="838" t="s">
        <v>205</v>
      </c>
      <c r="B1735" s="839" t="s">
        <v>206</v>
      </c>
      <c r="C1735" s="840" t="s">
        <v>18</v>
      </c>
      <c r="D1735" s="840" t="s">
        <v>19</v>
      </c>
      <c r="E1735" s="840" t="s">
        <v>20</v>
      </c>
      <c r="F1735" s="841">
        <f>VLOOKUP(A1735,Equipamento!$A$8:$E$91,4,0)</f>
        <v>154.9059</v>
      </c>
      <c r="G1735" s="841">
        <f>VLOOKUP(A1735,Equipamento!$A$8:$E$91,5,0)</f>
        <v>49.278100000000002</v>
      </c>
      <c r="H1735" s="842"/>
      <c r="I1735" s="892">
        <f>ROUND(C1735*(D1735*F1735+E1735*G1735),4)</f>
        <v>154.9059</v>
      </c>
    </row>
    <row r="1736" spans="1:9" ht="15" x14ac:dyDescent="0.25">
      <c r="A1736" s="845"/>
      <c r="B1736" s="739"/>
      <c r="C1736" s="739"/>
      <c r="D1736" s="739"/>
      <c r="E1736" s="739"/>
      <c r="F1736" s="739"/>
      <c r="G1736" s="739"/>
      <c r="H1736" s="646" t="s">
        <v>26</v>
      </c>
      <c r="I1736" s="874">
        <f>I1735</f>
        <v>154.9059</v>
      </c>
    </row>
    <row r="1737" spans="1:9" ht="15" x14ac:dyDescent="0.25">
      <c r="A1737" s="847" t="s">
        <v>27</v>
      </c>
      <c r="B1737" s="740"/>
      <c r="C1737" s="735" t="s">
        <v>10</v>
      </c>
      <c r="D1737" s="735" t="s">
        <v>28</v>
      </c>
      <c r="E1737" s="740"/>
      <c r="F1737" s="735" t="s">
        <v>29</v>
      </c>
      <c r="G1737" s="740"/>
      <c r="H1737" s="740"/>
      <c r="I1737" s="848" t="s">
        <v>30</v>
      </c>
    </row>
    <row r="1738" spans="1:9" ht="15" x14ac:dyDescent="0.25">
      <c r="A1738" s="849"/>
      <c r="B1738" s="842"/>
      <c r="C1738" s="842"/>
      <c r="D1738" s="842"/>
      <c r="E1738" s="842"/>
      <c r="F1738" s="842"/>
      <c r="G1738" s="842"/>
      <c r="H1738" s="850" t="s">
        <v>36</v>
      </c>
      <c r="I1738" s="853">
        <v>0</v>
      </c>
    </row>
    <row r="1739" spans="1:9" ht="15" x14ac:dyDescent="0.25">
      <c r="A1739" s="845"/>
      <c r="B1739" s="739"/>
      <c r="C1739" s="739"/>
      <c r="D1739" s="739"/>
      <c r="E1739" s="739"/>
      <c r="F1739" s="739"/>
      <c r="G1739" s="739"/>
      <c r="H1739" s="646" t="s">
        <v>37</v>
      </c>
      <c r="I1739" s="874">
        <f>I1738+I1736</f>
        <v>154.9059</v>
      </c>
    </row>
    <row r="1740" spans="1:9" ht="15" x14ac:dyDescent="0.25">
      <c r="A1740" s="849"/>
      <c r="B1740" s="842"/>
      <c r="C1740" s="842"/>
      <c r="D1740" s="842"/>
      <c r="E1740" s="842"/>
      <c r="F1740" s="842"/>
      <c r="G1740" s="842"/>
      <c r="H1740" s="850" t="s">
        <v>38</v>
      </c>
      <c r="I1740" s="853">
        <f>ROUND(I1739/H1731,4)</f>
        <v>1.2442</v>
      </c>
    </row>
    <row r="1741" spans="1:9" ht="15" x14ac:dyDescent="0.25">
      <c r="A1741" s="849"/>
      <c r="B1741" s="842"/>
      <c r="C1741" s="842"/>
      <c r="D1741" s="842"/>
      <c r="E1741" s="842"/>
      <c r="F1741" s="842"/>
      <c r="G1741" s="842"/>
      <c r="H1741" s="850" t="s">
        <v>39</v>
      </c>
      <c r="I1741" s="853">
        <v>0</v>
      </c>
    </row>
    <row r="1742" spans="1:9" ht="15" x14ac:dyDescent="0.25">
      <c r="A1742" s="845"/>
      <c r="B1742" s="739"/>
      <c r="C1742" s="739"/>
      <c r="D1742" s="739"/>
      <c r="E1742" s="739"/>
      <c r="F1742" s="739"/>
      <c r="G1742" s="739"/>
      <c r="H1742" s="646" t="s">
        <v>40</v>
      </c>
      <c r="I1742" s="874">
        <v>0</v>
      </c>
    </row>
    <row r="1743" spans="1:9" ht="15" x14ac:dyDescent="0.25">
      <c r="A1743" s="847" t="s">
        <v>41</v>
      </c>
      <c r="B1743" s="740"/>
      <c r="C1743" s="735" t="s">
        <v>10</v>
      </c>
      <c r="D1743" s="735" t="s">
        <v>28</v>
      </c>
      <c r="E1743" s="740"/>
      <c r="F1743" s="735" t="s">
        <v>42</v>
      </c>
      <c r="G1743" s="740"/>
      <c r="H1743" s="740"/>
      <c r="I1743" s="848" t="s">
        <v>43</v>
      </c>
    </row>
    <row r="1744" spans="1:9" ht="15" x14ac:dyDescent="0.25">
      <c r="A1744" s="855"/>
      <c r="B1744" s="740"/>
      <c r="C1744" s="740"/>
      <c r="D1744" s="740"/>
      <c r="E1744" s="740"/>
      <c r="F1744" s="740"/>
      <c r="G1744" s="740"/>
      <c r="H1744" s="647" t="s">
        <v>51</v>
      </c>
      <c r="I1744" s="848"/>
    </row>
    <row r="1745" spans="1:9" ht="15" x14ac:dyDescent="0.25">
      <c r="A1745" s="847" t="s">
        <v>52</v>
      </c>
      <c r="B1745" s="740"/>
      <c r="C1745" s="735" t="s">
        <v>10</v>
      </c>
      <c r="D1745" s="735" t="s">
        <v>28</v>
      </c>
      <c r="E1745" s="740"/>
      <c r="F1745" s="735" t="s">
        <v>43</v>
      </c>
      <c r="G1745" s="740"/>
      <c r="H1745" s="740"/>
      <c r="I1745" s="856" t="s">
        <v>43</v>
      </c>
    </row>
    <row r="1746" spans="1:9" ht="15.75" x14ac:dyDescent="0.25">
      <c r="A1746" s="834"/>
      <c r="B1746" s="828"/>
      <c r="C1746" s="828"/>
      <c r="D1746" s="828"/>
      <c r="E1746" s="828"/>
      <c r="F1746" s="828"/>
      <c r="G1746" s="828"/>
      <c r="H1746" s="830" t="s">
        <v>53</v>
      </c>
      <c r="I1746" s="857"/>
    </row>
    <row r="1747" spans="1:9" ht="15.75" x14ac:dyDescent="0.25">
      <c r="A1747" s="858"/>
      <c r="B1747" s="746"/>
      <c r="C1747" s="746"/>
      <c r="D1747" s="746"/>
      <c r="E1747" s="746"/>
      <c r="F1747" s="746"/>
      <c r="G1747" s="746"/>
      <c r="H1747" s="648" t="s">
        <v>54</v>
      </c>
      <c r="I1747" s="893"/>
    </row>
    <row r="1748" spans="1:9" ht="15.75" x14ac:dyDescent="0.25">
      <c r="A1748" s="860" t="s">
        <v>55</v>
      </c>
      <c r="B1748" s="816"/>
      <c r="C1748" s="815" t="s">
        <v>56</v>
      </c>
      <c r="D1748" s="815" t="s">
        <v>10</v>
      </c>
      <c r="E1748" s="815" t="s">
        <v>28</v>
      </c>
      <c r="F1748" s="815" t="s">
        <v>43</v>
      </c>
      <c r="G1748" s="816"/>
      <c r="H1748" s="816"/>
      <c r="I1748" s="861" t="s">
        <v>43</v>
      </c>
    </row>
    <row r="1749" spans="1:9" ht="15" x14ac:dyDescent="0.25">
      <c r="A1749" s="855"/>
      <c r="B1749" s="740"/>
      <c r="C1749" s="740"/>
      <c r="D1749" s="740"/>
      <c r="E1749" s="740"/>
      <c r="F1749" s="740"/>
      <c r="G1749" s="740"/>
      <c r="H1749" s="647" t="s">
        <v>63</v>
      </c>
      <c r="I1749" s="848"/>
    </row>
    <row r="1750" spans="1:9" ht="15" x14ac:dyDescent="0.25">
      <c r="A1750" s="862" t="s">
        <v>64</v>
      </c>
      <c r="B1750" s="842"/>
      <c r="C1750" s="863" t="s">
        <v>10</v>
      </c>
      <c r="D1750" s="863" t="s">
        <v>28</v>
      </c>
      <c r="E1750" s="740"/>
      <c r="F1750" s="735" t="s">
        <v>65</v>
      </c>
      <c r="G1750" s="740"/>
      <c r="H1750" s="842"/>
      <c r="I1750" s="853" t="s">
        <v>43</v>
      </c>
    </row>
    <row r="1751" spans="1:9" ht="15" x14ac:dyDescent="0.25">
      <c r="A1751" s="845"/>
      <c r="B1751" s="739"/>
      <c r="C1751" s="739"/>
      <c r="D1751" s="739"/>
      <c r="E1751" s="736" t="s">
        <v>66</v>
      </c>
      <c r="F1751" s="736" t="s">
        <v>67</v>
      </c>
      <c r="G1751" s="736" t="s">
        <v>68</v>
      </c>
      <c r="H1751" s="739"/>
      <c r="I1751" s="864"/>
    </row>
    <row r="1752" spans="1:9" ht="15" x14ac:dyDescent="0.25">
      <c r="A1752" s="849"/>
      <c r="B1752" s="842"/>
      <c r="C1752" s="842"/>
      <c r="D1752" s="842"/>
      <c r="E1752" s="842"/>
      <c r="F1752" s="842"/>
      <c r="G1752" s="842"/>
      <c r="H1752" s="850" t="s">
        <v>70</v>
      </c>
      <c r="I1752" s="853">
        <v>0</v>
      </c>
    </row>
    <row r="1753" spans="1:9" ht="15.75" thickBot="1" x14ac:dyDescent="0.3">
      <c r="A1753" s="865"/>
      <c r="B1753" s="747"/>
      <c r="C1753" s="747"/>
      <c r="D1753" s="747"/>
      <c r="E1753" s="747"/>
      <c r="F1753" s="747"/>
      <c r="G1753" s="747"/>
      <c r="H1753" s="649" t="s">
        <v>71</v>
      </c>
      <c r="I1753" s="866">
        <f>ROUND(I1740,2)</f>
        <v>1.24</v>
      </c>
    </row>
    <row r="1754" spans="1:9" x14ac:dyDescent="0.25">
      <c r="A1754" s="849"/>
      <c r="B1754" s="839" t="s">
        <v>72</v>
      </c>
      <c r="C1754" s="842"/>
      <c r="D1754" s="842"/>
      <c r="E1754" s="842"/>
      <c r="F1754" s="842"/>
      <c r="G1754" s="842"/>
      <c r="H1754" s="842"/>
      <c r="I1754" s="867"/>
    </row>
    <row r="1755" spans="1:9" x14ac:dyDescent="0.25">
      <c r="A1755" s="849"/>
      <c r="B1755" s="842"/>
      <c r="C1755" s="842"/>
      <c r="D1755" s="842"/>
      <c r="E1755" s="842"/>
      <c r="F1755" s="842"/>
      <c r="G1755" s="842"/>
      <c r="H1755" s="842"/>
      <c r="I1755" s="867"/>
    </row>
    <row r="1756" spans="1:9" ht="18" x14ac:dyDescent="0.25">
      <c r="A1756" s="822" t="s">
        <v>223</v>
      </c>
      <c r="B1756" s="823"/>
      <c r="C1756" s="823"/>
      <c r="D1756" s="824"/>
      <c r="E1756" s="823"/>
      <c r="F1756" s="825"/>
      <c r="G1756" s="824"/>
      <c r="H1756" s="823"/>
      <c r="I1756" s="826"/>
    </row>
    <row r="1757" spans="1:9" ht="15.75" x14ac:dyDescent="0.25">
      <c r="A1757" s="827" t="s">
        <v>0</v>
      </c>
      <c r="B1757" s="828"/>
      <c r="C1757" s="828"/>
      <c r="D1757" s="829" t="str">
        <f>$D$3</f>
        <v>Julho/2022</v>
      </c>
      <c r="E1757" s="828"/>
      <c r="F1757" s="828"/>
      <c r="G1757" s="830" t="s">
        <v>1</v>
      </c>
      <c r="H1757" s="872">
        <v>8</v>
      </c>
      <c r="I1757" s="831" t="s">
        <v>2</v>
      </c>
    </row>
    <row r="1758" spans="1:9" ht="31.5" x14ac:dyDescent="0.25">
      <c r="A1758" s="832" t="s">
        <v>285</v>
      </c>
      <c r="B1758" s="817" t="s">
        <v>1077</v>
      </c>
      <c r="C1758" s="746"/>
      <c r="D1758" s="746"/>
      <c r="E1758" s="746"/>
      <c r="F1758" s="746"/>
      <c r="G1758" s="746"/>
      <c r="H1758" s="733"/>
      <c r="I1758" s="833" t="s">
        <v>5</v>
      </c>
    </row>
    <row r="1759" spans="1:9" ht="15.75" x14ac:dyDescent="0.25">
      <c r="A1759" s="834"/>
      <c r="B1759" s="828"/>
      <c r="C1759" s="828"/>
      <c r="D1759" s="1100" t="s">
        <v>6</v>
      </c>
      <c r="E1759" s="1100"/>
      <c r="F1759" s="1100" t="s">
        <v>7</v>
      </c>
      <c r="G1759" s="1100"/>
      <c r="H1759" s="828"/>
      <c r="I1759" s="835" t="s">
        <v>8</v>
      </c>
    </row>
    <row r="1760" spans="1:9" ht="15.75" x14ac:dyDescent="0.25">
      <c r="A1760" s="836" t="s">
        <v>9</v>
      </c>
      <c r="B1760" s="746"/>
      <c r="C1760" s="734" t="s">
        <v>10</v>
      </c>
      <c r="D1760" s="734" t="s">
        <v>11</v>
      </c>
      <c r="E1760" s="734" t="s">
        <v>12</v>
      </c>
      <c r="F1760" s="734" t="s">
        <v>13</v>
      </c>
      <c r="G1760" s="734" t="s">
        <v>14</v>
      </c>
      <c r="H1760" s="746"/>
      <c r="I1760" s="837" t="s">
        <v>15</v>
      </c>
    </row>
    <row r="1761" spans="1:9" ht="15" x14ac:dyDescent="0.25">
      <c r="A1761" s="845"/>
      <c r="B1761" s="739"/>
      <c r="C1761" s="739"/>
      <c r="D1761" s="739"/>
      <c r="E1761" s="739"/>
      <c r="F1761" s="739"/>
      <c r="G1761" s="739"/>
      <c r="H1761" s="646" t="s">
        <v>26</v>
      </c>
      <c r="I1761" s="874">
        <v>0</v>
      </c>
    </row>
    <row r="1762" spans="1:9" ht="15" x14ac:dyDescent="0.25">
      <c r="A1762" s="847" t="s">
        <v>27</v>
      </c>
      <c r="B1762" s="740"/>
      <c r="C1762" s="735" t="s">
        <v>10</v>
      </c>
      <c r="D1762" s="735" t="s">
        <v>28</v>
      </c>
      <c r="E1762" s="740"/>
      <c r="F1762" s="735" t="s">
        <v>29</v>
      </c>
      <c r="G1762" s="740"/>
      <c r="H1762" s="740"/>
      <c r="I1762" s="848" t="s">
        <v>30</v>
      </c>
    </row>
    <row r="1763" spans="1:9" x14ac:dyDescent="0.25">
      <c r="A1763" s="838" t="s">
        <v>110</v>
      </c>
      <c r="B1763" s="839" t="s">
        <v>111</v>
      </c>
      <c r="C1763" s="840" t="s">
        <v>18</v>
      </c>
      <c r="D1763" s="840" t="s">
        <v>33</v>
      </c>
      <c r="E1763" s="842"/>
      <c r="F1763" s="841">
        <f>VLOOKUP(A1763,'Mão de obra'!$A$3:$E$34,5,0)</f>
        <v>20.557200000000002</v>
      </c>
      <c r="G1763" s="842"/>
      <c r="H1763" s="842"/>
      <c r="I1763" s="892">
        <f t="shared" ref="I1763:I1765" si="151">ROUND(F1763*C1763,4)</f>
        <v>20.557200000000002</v>
      </c>
    </row>
    <row r="1764" spans="1:9" x14ac:dyDescent="0.25">
      <c r="A1764" s="838" t="s">
        <v>31</v>
      </c>
      <c r="B1764" s="839" t="s">
        <v>32</v>
      </c>
      <c r="C1764" s="840" t="s">
        <v>18</v>
      </c>
      <c r="D1764" s="840" t="s">
        <v>33</v>
      </c>
      <c r="E1764" s="842"/>
      <c r="F1764" s="841">
        <f>VLOOKUP(A1764,'Mão de obra'!$A$3:$E$34,5,0)</f>
        <v>20.509499999999999</v>
      </c>
      <c r="G1764" s="842"/>
      <c r="H1764" s="842"/>
      <c r="I1764" s="892">
        <f t="shared" si="151"/>
        <v>20.509499999999999</v>
      </c>
    </row>
    <row r="1765" spans="1:9" x14ac:dyDescent="0.25">
      <c r="A1765" s="838" t="s">
        <v>34</v>
      </c>
      <c r="B1765" s="839" t="s">
        <v>35</v>
      </c>
      <c r="C1765" s="881">
        <v>4</v>
      </c>
      <c r="D1765" s="840" t="s">
        <v>33</v>
      </c>
      <c r="E1765" s="842"/>
      <c r="F1765" s="841">
        <f>VLOOKUP(A1765,'Mão de obra'!$A$3:$E$34,5,0)</f>
        <v>16.700700000000001</v>
      </c>
      <c r="G1765" s="842"/>
      <c r="H1765" s="842"/>
      <c r="I1765" s="892">
        <f t="shared" si="151"/>
        <v>66.802800000000005</v>
      </c>
    </row>
    <row r="1766" spans="1:9" ht="15" x14ac:dyDescent="0.25">
      <c r="A1766" s="849"/>
      <c r="B1766" s="842"/>
      <c r="C1766" s="842"/>
      <c r="D1766" s="842"/>
      <c r="E1766" s="842"/>
      <c r="F1766" s="842"/>
      <c r="G1766" s="842"/>
      <c r="H1766" s="850" t="s">
        <v>36</v>
      </c>
      <c r="I1766" s="853">
        <f>SUM(I1763:I1765)</f>
        <v>107.8695</v>
      </c>
    </row>
    <row r="1767" spans="1:9" ht="15" x14ac:dyDescent="0.25">
      <c r="A1767" s="845"/>
      <c r="B1767" s="739"/>
      <c r="C1767" s="739"/>
      <c r="D1767" s="739"/>
      <c r="E1767" s="739"/>
      <c r="F1767" s="739"/>
      <c r="G1767" s="739"/>
      <c r="H1767" s="646" t="s">
        <v>37</v>
      </c>
      <c r="I1767" s="874">
        <f>I1766+I1761</f>
        <v>107.8695</v>
      </c>
    </row>
    <row r="1768" spans="1:9" ht="15" x14ac:dyDescent="0.25">
      <c r="A1768" s="849"/>
      <c r="B1768" s="842"/>
      <c r="C1768" s="842"/>
      <c r="D1768" s="842"/>
      <c r="E1768" s="842"/>
      <c r="F1768" s="842"/>
      <c r="G1768" s="842"/>
      <c r="H1768" s="850" t="s">
        <v>38</v>
      </c>
      <c r="I1768" s="853">
        <f>ROUND(I1767/H1757,4)</f>
        <v>13.483700000000001</v>
      </c>
    </row>
    <row r="1769" spans="1:9" ht="15" x14ac:dyDescent="0.25">
      <c r="A1769" s="849"/>
      <c r="B1769" s="842"/>
      <c r="C1769" s="842"/>
      <c r="D1769" s="842"/>
      <c r="E1769" s="842"/>
      <c r="F1769" s="842"/>
      <c r="G1769" s="842"/>
      <c r="H1769" s="850" t="s">
        <v>39</v>
      </c>
      <c r="I1769" s="853">
        <v>0</v>
      </c>
    </row>
    <row r="1770" spans="1:9" ht="15" x14ac:dyDescent="0.25">
      <c r="A1770" s="845"/>
      <c r="B1770" s="739"/>
      <c r="C1770" s="739"/>
      <c r="D1770" s="739"/>
      <c r="E1770" s="739"/>
      <c r="F1770" s="739"/>
      <c r="G1770" s="739"/>
      <c r="H1770" s="646" t="s">
        <v>40</v>
      </c>
      <c r="I1770" s="874">
        <v>0</v>
      </c>
    </row>
    <row r="1771" spans="1:9" ht="15" x14ac:dyDescent="0.25">
      <c r="A1771" s="847" t="s">
        <v>41</v>
      </c>
      <c r="B1771" s="740"/>
      <c r="C1771" s="735" t="s">
        <v>10</v>
      </c>
      <c r="D1771" s="735" t="s">
        <v>28</v>
      </c>
      <c r="E1771" s="740"/>
      <c r="F1771" s="735" t="s">
        <v>42</v>
      </c>
      <c r="G1771" s="740"/>
      <c r="H1771" s="740"/>
      <c r="I1771" s="848" t="s">
        <v>43</v>
      </c>
    </row>
    <row r="1772" spans="1:9" ht="15" x14ac:dyDescent="0.25">
      <c r="A1772" s="845"/>
      <c r="B1772" s="739"/>
      <c r="C1772" s="739"/>
      <c r="D1772" s="739"/>
      <c r="E1772" s="739"/>
      <c r="F1772" s="739"/>
      <c r="G1772" s="739"/>
      <c r="H1772" s="646" t="s">
        <v>51</v>
      </c>
      <c r="I1772" s="874">
        <v>0</v>
      </c>
    </row>
    <row r="1773" spans="1:9" ht="15" x14ac:dyDescent="0.25">
      <c r="A1773" s="847" t="s">
        <v>52</v>
      </c>
      <c r="B1773" s="740"/>
      <c r="C1773" s="735" t="s">
        <v>10</v>
      </c>
      <c r="D1773" s="735" t="s">
        <v>28</v>
      </c>
      <c r="E1773" s="740"/>
      <c r="F1773" s="735" t="s">
        <v>43</v>
      </c>
      <c r="G1773" s="740"/>
      <c r="H1773" s="740"/>
      <c r="I1773" s="856" t="s">
        <v>43</v>
      </c>
    </row>
    <row r="1774" spans="1:9" ht="15.75" x14ac:dyDescent="0.25">
      <c r="A1774" s="834"/>
      <c r="B1774" s="828"/>
      <c r="C1774" s="828"/>
      <c r="D1774" s="828"/>
      <c r="E1774" s="828"/>
      <c r="F1774" s="828"/>
      <c r="G1774" s="828"/>
      <c r="H1774" s="830" t="s">
        <v>53</v>
      </c>
      <c r="I1774" s="857">
        <v>0</v>
      </c>
    </row>
    <row r="1775" spans="1:9" ht="15.75" x14ac:dyDescent="0.25">
      <c r="A1775" s="858"/>
      <c r="B1775" s="746"/>
      <c r="C1775" s="746"/>
      <c r="D1775" s="746"/>
      <c r="E1775" s="746"/>
      <c r="F1775" s="746"/>
      <c r="G1775" s="746"/>
      <c r="H1775" s="648" t="s">
        <v>54</v>
      </c>
      <c r="I1775" s="893">
        <f>I1774+I1772+SUM(I1768:I1770)</f>
        <v>13.483700000000001</v>
      </c>
    </row>
    <row r="1776" spans="1:9" ht="15.75" x14ac:dyDescent="0.25">
      <c r="A1776" s="860" t="s">
        <v>55</v>
      </c>
      <c r="B1776" s="816"/>
      <c r="C1776" s="815" t="s">
        <v>56</v>
      </c>
      <c r="D1776" s="815" t="s">
        <v>10</v>
      </c>
      <c r="E1776" s="815" t="s">
        <v>28</v>
      </c>
      <c r="F1776" s="815" t="s">
        <v>43</v>
      </c>
      <c r="G1776" s="816"/>
      <c r="H1776" s="816"/>
      <c r="I1776" s="861" t="s">
        <v>43</v>
      </c>
    </row>
    <row r="1777" spans="1:9" ht="15" x14ac:dyDescent="0.25">
      <c r="A1777" s="845"/>
      <c r="B1777" s="739"/>
      <c r="C1777" s="739"/>
      <c r="D1777" s="739"/>
      <c r="E1777" s="739"/>
      <c r="F1777" s="739"/>
      <c r="G1777" s="739"/>
      <c r="H1777" s="646" t="s">
        <v>63</v>
      </c>
      <c r="I1777" s="846">
        <v>0</v>
      </c>
    </row>
    <row r="1778" spans="1:9" ht="15" x14ac:dyDescent="0.25">
      <c r="A1778" s="862" t="s">
        <v>64</v>
      </c>
      <c r="B1778" s="842"/>
      <c r="C1778" s="863" t="s">
        <v>10</v>
      </c>
      <c r="D1778" s="863" t="s">
        <v>28</v>
      </c>
      <c r="E1778" s="740"/>
      <c r="F1778" s="735" t="s">
        <v>65</v>
      </c>
      <c r="G1778" s="740"/>
      <c r="H1778" s="842"/>
      <c r="I1778" s="853" t="s">
        <v>43</v>
      </c>
    </row>
    <row r="1779" spans="1:9" ht="15" x14ac:dyDescent="0.25">
      <c r="A1779" s="845"/>
      <c r="B1779" s="739"/>
      <c r="C1779" s="739"/>
      <c r="D1779" s="739"/>
      <c r="E1779" s="736" t="s">
        <v>66</v>
      </c>
      <c r="F1779" s="736" t="s">
        <v>67</v>
      </c>
      <c r="G1779" s="736" t="s">
        <v>68</v>
      </c>
      <c r="H1779" s="739"/>
      <c r="I1779" s="864"/>
    </row>
    <row r="1780" spans="1:9" ht="15" x14ac:dyDescent="0.25">
      <c r="A1780" s="849"/>
      <c r="B1780" s="842"/>
      <c r="C1780" s="842"/>
      <c r="D1780" s="842"/>
      <c r="E1780" s="842"/>
      <c r="F1780" s="842"/>
      <c r="G1780" s="842"/>
      <c r="H1780" s="850" t="s">
        <v>70</v>
      </c>
      <c r="I1780" s="889">
        <v>0</v>
      </c>
    </row>
    <row r="1781" spans="1:9" ht="15.75" thickBot="1" x14ac:dyDescent="0.3">
      <c r="A1781" s="865"/>
      <c r="B1781" s="747"/>
      <c r="C1781" s="747"/>
      <c r="D1781" s="747"/>
      <c r="E1781" s="747"/>
      <c r="F1781" s="747"/>
      <c r="G1781" s="747"/>
      <c r="H1781" s="649" t="s">
        <v>71</v>
      </c>
      <c r="I1781" s="894">
        <f>ROUND(I1780+I1777+I1775,2)</f>
        <v>13.48</v>
      </c>
    </row>
    <row r="1782" spans="1:9" x14ac:dyDescent="0.25">
      <c r="A1782" s="849"/>
      <c r="B1782" s="839" t="s">
        <v>72</v>
      </c>
      <c r="C1782" s="842"/>
      <c r="D1782" s="842"/>
      <c r="E1782" s="842"/>
      <c r="F1782" s="842"/>
      <c r="G1782" s="842"/>
      <c r="H1782" s="842"/>
      <c r="I1782" s="867"/>
    </row>
    <row r="1783" spans="1:9" x14ac:dyDescent="0.25">
      <c r="A1783" s="849"/>
      <c r="B1783" s="842"/>
      <c r="C1783" s="842"/>
      <c r="D1783" s="842"/>
      <c r="E1783" s="842"/>
      <c r="F1783" s="842"/>
      <c r="G1783" s="842"/>
      <c r="H1783" s="842"/>
      <c r="I1783" s="867"/>
    </row>
    <row r="1784" spans="1:9" ht="18" x14ac:dyDescent="0.25">
      <c r="A1784" s="822" t="s">
        <v>223</v>
      </c>
      <c r="B1784" s="823"/>
      <c r="C1784" s="823"/>
      <c r="D1784" s="824"/>
      <c r="E1784" s="823"/>
      <c r="F1784" s="825"/>
      <c r="G1784" s="824"/>
      <c r="H1784" s="823"/>
      <c r="I1784" s="826"/>
    </row>
    <row r="1785" spans="1:9" ht="15.75" x14ac:dyDescent="0.25">
      <c r="A1785" s="827" t="s">
        <v>0</v>
      </c>
      <c r="B1785" s="828"/>
      <c r="C1785" s="828"/>
      <c r="D1785" s="829" t="str">
        <f>$D$3</f>
        <v>Julho/2022</v>
      </c>
      <c r="E1785" s="828"/>
      <c r="F1785" s="828"/>
      <c r="G1785" s="830" t="s">
        <v>1</v>
      </c>
      <c r="H1785" s="830">
        <f>0.03125</f>
        <v>3.125E-2</v>
      </c>
      <c r="I1785" s="831" t="s">
        <v>404</v>
      </c>
    </row>
    <row r="1786" spans="1:9" ht="31.5" x14ac:dyDescent="0.25">
      <c r="A1786" s="832" t="s">
        <v>285</v>
      </c>
      <c r="B1786" s="817" t="s">
        <v>1157</v>
      </c>
      <c r="C1786" s="745"/>
      <c r="D1786" s="748"/>
      <c r="E1786" s="746"/>
      <c r="F1786" s="746"/>
      <c r="G1786" s="746"/>
      <c r="H1786" s="733"/>
      <c r="I1786" s="833" t="s">
        <v>5</v>
      </c>
    </row>
    <row r="1787" spans="1:9" ht="15.75" x14ac:dyDescent="0.25">
      <c r="A1787" s="834"/>
      <c r="B1787" s="828"/>
      <c r="C1787" s="828"/>
      <c r="D1787" s="1100" t="s">
        <v>6</v>
      </c>
      <c r="E1787" s="1101"/>
      <c r="F1787" s="1100" t="s">
        <v>7</v>
      </c>
      <c r="G1787" s="1101"/>
      <c r="H1787" s="828"/>
      <c r="I1787" s="835" t="s">
        <v>8</v>
      </c>
    </row>
    <row r="1788" spans="1:9" ht="15.75" x14ac:dyDescent="0.25">
      <c r="A1788" s="836" t="s">
        <v>9</v>
      </c>
      <c r="B1788" s="746"/>
      <c r="C1788" s="734" t="s">
        <v>10</v>
      </c>
      <c r="D1788" s="734" t="s">
        <v>11</v>
      </c>
      <c r="E1788" s="734" t="s">
        <v>12</v>
      </c>
      <c r="F1788" s="734" t="s">
        <v>13</v>
      </c>
      <c r="G1788" s="734" t="s">
        <v>14</v>
      </c>
      <c r="H1788" s="746"/>
      <c r="I1788" s="837" t="s">
        <v>15</v>
      </c>
    </row>
    <row r="1789" spans="1:9" ht="28.5" x14ac:dyDescent="0.25">
      <c r="A1789" s="838" t="s">
        <v>227</v>
      </c>
      <c r="B1789" s="839" t="s">
        <v>228</v>
      </c>
      <c r="C1789" s="840">
        <v>1</v>
      </c>
      <c r="D1789" s="840" t="s">
        <v>19</v>
      </c>
      <c r="E1789" s="840" t="s">
        <v>20</v>
      </c>
      <c r="F1789" s="841">
        <f>VLOOKUP(A1789,Equipamento!$A$8:$E$91,4,0)</f>
        <v>435.03210000000001</v>
      </c>
      <c r="G1789" s="841">
        <f>VLOOKUP(A1789,Equipamento!$A$8:$E$91,5,0)</f>
        <v>119.83199999999999</v>
      </c>
      <c r="H1789" s="842"/>
      <c r="I1789" s="843">
        <f t="shared" ref="I1789" si="152">ROUND(C1789*D1789*F1789+C1789*E1789*G1789,4)</f>
        <v>435.03210000000001</v>
      </c>
    </row>
    <row r="1790" spans="1:9" x14ac:dyDescent="0.25">
      <c r="A1790" s="838"/>
      <c r="B1790" s="839"/>
      <c r="C1790" s="840"/>
      <c r="D1790" s="840"/>
      <c r="E1790" s="840"/>
      <c r="F1790" s="841"/>
      <c r="G1790" s="841"/>
      <c r="H1790" s="842"/>
      <c r="I1790" s="843">
        <f t="shared" ref="I1790" si="153">ROUND(C1790*D1790*F1790+C1790*E1790*G1790,4)</f>
        <v>0</v>
      </c>
    </row>
    <row r="1791" spans="1:9" ht="15" x14ac:dyDescent="0.25">
      <c r="A1791" s="845"/>
      <c r="B1791" s="739"/>
      <c r="C1791" s="739"/>
      <c r="D1791" s="739"/>
      <c r="E1791" s="739"/>
      <c r="F1791" s="739"/>
      <c r="G1791" s="739"/>
      <c r="H1791" s="646" t="s">
        <v>26</v>
      </c>
      <c r="I1791" s="846">
        <f>SUM(I1789:I1790)</f>
        <v>435.03210000000001</v>
      </c>
    </row>
    <row r="1792" spans="1:9" ht="15" x14ac:dyDescent="0.25">
      <c r="A1792" s="847" t="s">
        <v>27</v>
      </c>
      <c r="B1792" s="740"/>
      <c r="C1792" s="735" t="s">
        <v>10</v>
      </c>
      <c r="D1792" s="735" t="s">
        <v>28</v>
      </c>
      <c r="E1792" s="740"/>
      <c r="F1792" s="735" t="s">
        <v>29</v>
      </c>
      <c r="G1792" s="740"/>
      <c r="H1792" s="740"/>
      <c r="I1792" s="848" t="s">
        <v>30</v>
      </c>
    </row>
    <row r="1793" spans="1:9" x14ac:dyDescent="0.25">
      <c r="A1793" s="838" t="s">
        <v>219</v>
      </c>
      <c r="B1793" s="839" t="s">
        <v>220</v>
      </c>
      <c r="C1793" s="873">
        <v>1</v>
      </c>
      <c r="D1793" s="840" t="s">
        <v>33</v>
      </c>
      <c r="E1793" s="842"/>
      <c r="F1793" s="841">
        <f>VLOOKUP(A1793,'Mão de obra'!$A$3:$E$34,5,0)</f>
        <v>29.901599999999998</v>
      </c>
      <c r="G1793" s="842"/>
      <c r="H1793" s="842"/>
      <c r="I1793" s="843">
        <f t="shared" ref="I1793:I1794" si="154">ROUND(C1793*F1793,4)</f>
        <v>29.901599999999998</v>
      </c>
    </row>
    <row r="1794" spans="1:9" x14ac:dyDescent="0.25">
      <c r="A1794" s="838" t="s">
        <v>34</v>
      </c>
      <c r="B1794" s="839" t="s">
        <v>35</v>
      </c>
      <c r="C1794" s="873">
        <v>5</v>
      </c>
      <c r="D1794" s="840" t="s">
        <v>33</v>
      </c>
      <c r="E1794" s="842"/>
      <c r="F1794" s="841">
        <f>VLOOKUP(A1794,'Mão de obra'!$A$3:$E$34,5,0)</f>
        <v>16.700700000000001</v>
      </c>
      <c r="G1794" s="842"/>
      <c r="H1794" s="842"/>
      <c r="I1794" s="843">
        <f t="shared" si="154"/>
        <v>83.503500000000003</v>
      </c>
    </row>
    <row r="1795" spans="1:9" ht="15" x14ac:dyDescent="0.25">
      <c r="A1795" s="849"/>
      <c r="B1795" s="842"/>
      <c r="C1795" s="842"/>
      <c r="D1795" s="842"/>
      <c r="E1795" s="842"/>
      <c r="F1795" s="842"/>
      <c r="G1795" s="842"/>
      <c r="H1795" s="850" t="s">
        <v>36</v>
      </c>
      <c r="I1795" s="851">
        <f>SUM(I1793:I1794)</f>
        <v>113.4051</v>
      </c>
    </row>
    <row r="1796" spans="1:9" ht="15" x14ac:dyDescent="0.25">
      <c r="A1796" s="845"/>
      <c r="B1796" s="739"/>
      <c r="C1796" s="739"/>
      <c r="D1796" s="739"/>
      <c r="E1796" s="739"/>
      <c r="F1796" s="739"/>
      <c r="G1796" s="739"/>
      <c r="H1796" s="646" t="s">
        <v>37</v>
      </c>
      <c r="I1796" s="846">
        <f>I1795+I1791</f>
        <v>548.43720000000008</v>
      </c>
    </row>
    <row r="1797" spans="1:9" ht="15" x14ac:dyDescent="0.25">
      <c r="A1797" s="849"/>
      <c r="B1797" s="842"/>
      <c r="C1797" s="842"/>
      <c r="D1797" s="842"/>
      <c r="E1797" s="842"/>
      <c r="F1797" s="842"/>
      <c r="G1797" s="842"/>
      <c r="H1797" s="850" t="s">
        <v>38</v>
      </c>
      <c r="I1797" s="853">
        <f>ROUND(I1796/H1785,4)</f>
        <v>17549.990399999999</v>
      </c>
    </row>
    <row r="1798" spans="1:9" ht="15" x14ac:dyDescent="0.25">
      <c r="A1798" s="849"/>
      <c r="B1798" s="842"/>
      <c r="C1798" s="842"/>
      <c r="D1798" s="842"/>
      <c r="E1798" s="842"/>
      <c r="F1798" s="842"/>
      <c r="G1798" s="842"/>
      <c r="H1798" s="850" t="s">
        <v>39</v>
      </c>
      <c r="I1798" s="853">
        <v>0</v>
      </c>
    </row>
    <row r="1799" spans="1:9" ht="15" x14ac:dyDescent="0.25">
      <c r="A1799" s="845"/>
      <c r="B1799" s="739"/>
      <c r="C1799" s="739"/>
      <c r="D1799" s="739"/>
      <c r="E1799" s="739"/>
      <c r="F1799" s="739"/>
      <c r="G1799" s="739"/>
      <c r="H1799" s="646" t="s">
        <v>40</v>
      </c>
      <c r="I1799" s="874">
        <v>0</v>
      </c>
    </row>
    <row r="1800" spans="1:9" ht="15" x14ac:dyDescent="0.25">
      <c r="A1800" s="847" t="s">
        <v>41</v>
      </c>
      <c r="B1800" s="740"/>
      <c r="C1800" s="735" t="s">
        <v>10</v>
      </c>
      <c r="D1800" s="735" t="s">
        <v>28</v>
      </c>
      <c r="E1800" s="740"/>
      <c r="F1800" s="735" t="s">
        <v>42</v>
      </c>
      <c r="G1800" s="740"/>
      <c r="H1800" s="740"/>
      <c r="I1800" s="848" t="s">
        <v>43</v>
      </c>
    </row>
    <row r="1801" spans="1:9" ht="15" x14ac:dyDescent="0.25">
      <c r="A1801" s="845"/>
      <c r="B1801" s="739"/>
      <c r="C1801" s="739"/>
      <c r="D1801" s="739"/>
      <c r="E1801" s="739"/>
      <c r="F1801" s="739"/>
      <c r="G1801" s="739"/>
      <c r="H1801" s="646" t="s">
        <v>51</v>
      </c>
      <c r="I1801" s="846">
        <v>0</v>
      </c>
    </row>
    <row r="1802" spans="1:9" ht="15" x14ac:dyDescent="0.25">
      <c r="A1802" s="847" t="s">
        <v>52</v>
      </c>
      <c r="B1802" s="740"/>
      <c r="C1802" s="735" t="s">
        <v>10</v>
      </c>
      <c r="D1802" s="735" t="s">
        <v>28</v>
      </c>
      <c r="E1802" s="740"/>
      <c r="F1802" s="735" t="s">
        <v>43</v>
      </c>
      <c r="G1802" s="740"/>
      <c r="H1802" s="740"/>
      <c r="I1802" s="856" t="s">
        <v>43</v>
      </c>
    </row>
    <row r="1803" spans="1:9" ht="15.75" x14ac:dyDescent="0.25">
      <c r="A1803" s="834"/>
      <c r="B1803" s="828"/>
      <c r="C1803" s="828"/>
      <c r="D1803" s="828"/>
      <c r="E1803" s="828"/>
      <c r="F1803" s="828"/>
      <c r="G1803" s="828"/>
      <c r="H1803" s="830" t="s">
        <v>53</v>
      </c>
      <c r="I1803" s="857">
        <v>0</v>
      </c>
    </row>
    <row r="1804" spans="1:9" ht="15.75" x14ac:dyDescent="0.25">
      <c r="A1804" s="858"/>
      <c r="B1804" s="746"/>
      <c r="C1804" s="746"/>
      <c r="D1804" s="746"/>
      <c r="E1804" s="746"/>
      <c r="F1804" s="746"/>
      <c r="G1804" s="746"/>
      <c r="H1804" s="648" t="s">
        <v>54</v>
      </c>
      <c r="I1804" s="875">
        <f>I1803+I1801+SUM(I1797:I1799)</f>
        <v>17549.990399999999</v>
      </c>
    </row>
    <row r="1805" spans="1:9" ht="15.75" x14ac:dyDescent="0.25">
      <c r="A1805" s="860" t="s">
        <v>55</v>
      </c>
      <c r="B1805" s="816"/>
      <c r="C1805" s="815" t="s">
        <v>56</v>
      </c>
      <c r="D1805" s="815" t="s">
        <v>10</v>
      </c>
      <c r="E1805" s="815" t="s">
        <v>28</v>
      </c>
      <c r="F1805" s="815" t="s">
        <v>43</v>
      </c>
      <c r="G1805" s="816"/>
      <c r="H1805" s="816"/>
      <c r="I1805" s="861" t="s">
        <v>43</v>
      </c>
    </row>
    <row r="1806" spans="1:9" ht="15" x14ac:dyDescent="0.25">
      <c r="A1806" s="845"/>
      <c r="B1806" s="739"/>
      <c r="C1806" s="739"/>
      <c r="D1806" s="739"/>
      <c r="E1806" s="739"/>
      <c r="F1806" s="739"/>
      <c r="G1806" s="739"/>
      <c r="H1806" s="646" t="s">
        <v>63</v>
      </c>
      <c r="I1806" s="874"/>
    </row>
    <row r="1807" spans="1:9" ht="15" x14ac:dyDescent="0.25">
      <c r="A1807" s="862" t="s">
        <v>64</v>
      </c>
      <c r="B1807" s="842"/>
      <c r="C1807" s="863" t="s">
        <v>10</v>
      </c>
      <c r="D1807" s="863" t="s">
        <v>28</v>
      </c>
      <c r="E1807" s="740"/>
      <c r="F1807" s="735" t="s">
        <v>65</v>
      </c>
      <c r="G1807" s="740"/>
      <c r="H1807" s="842"/>
      <c r="I1807" s="853" t="s">
        <v>43</v>
      </c>
    </row>
    <row r="1808" spans="1:9" ht="15" x14ac:dyDescent="0.25">
      <c r="A1808" s="845"/>
      <c r="B1808" s="739"/>
      <c r="C1808" s="739"/>
      <c r="D1808" s="739"/>
      <c r="E1808" s="736" t="s">
        <v>66</v>
      </c>
      <c r="F1808" s="736" t="s">
        <v>67</v>
      </c>
      <c r="G1808" s="736" t="s">
        <v>68</v>
      </c>
      <c r="H1808" s="739"/>
      <c r="I1808" s="864"/>
    </row>
    <row r="1809" spans="1:9" ht="15" x14ac:dyDescent="0.25">
      <c r="A1809" s="849"/>
      <c r="B1809" s="842"/>
      <c r="C1809" s="842"/>
      <c r="D1809" s="842"/>
      <c r="E1809" s="842"/>
      <c r="F1809" s="842"/>
      <c r="G1809" s="842"/>
      <c r="H1809" s="850" t="s">
        <v>70</v>
      </c>
      <c r="I1809" s="853">
        <v>0</v>
      </c>
    </row>
    <row r="1810" spans="1:9" ht="15.75" thickBot="1" x14ac:dyDescent="0.3">
      <c r="A1810" s="865"/>
      <c r="B1810" s="747"/>
      <c r="C1810" s="747"/>
      <c r="D1810" s="747"/>
      <c r="E1810" s="747"/>
      <c r="F1810" s="747"/>
      <c r="G1810" s="747"/>
      <c r="H1810" s="649" t="s">
        <v>71</v>
      </c>
      <c r="I1810" s="876">
        <f>ROUND(I1809+I1806+I1804,2)</f>
        <v>17549.990000000002</v>
      </c>
    </row>
    <row r="1811" spans="1:9" x14ac:dyDescent="0.25">
      <c r="A1811" s="849"/>
      <c r="B1811" s="1102" t="s">
        <v>1160</v>
      </c>
      <c r="C1811" s="1102"/>
      <c r="D1811" s="1102"/>
      <c r="E1811" s="1102"/>
      <c r="F1811" s="1102"/>
      <c r="G1811" s="1102"/>
      <c r="H1811" s="1102"/>
      <c r="I1811" s="1103"/>
    </row>
    <row r="1812" spans="1:9" x14ac:dyDescent="0.25">
      <c r="A1812" s="849"/>
      <c r="B1812" s="842"/>
      <c r="C1812" s="842"/>
      <c r="D1812" s="842"/>
      <c r="E1812" s="842"/>
      <c r="F1812" s="842"/>
      <c r="G1812" s="842"/>
      <c r="H1812" s="842"/>
      <c r="I1812" s="867"/>
    </row>
    <row r="1813" spans="1:9" ht="18" x14ac:dyDescent="0.25">
      <c r="A1813" s="822" t="s">
        <v>223</v>
      </c>
      <c r="B1813" s="823"/>
      <c r="C1813" s="823"/>
      <c r="D1813" s="824"/>
      <c r="E1813" s="823"/>
      <c r="F1813" s="825"/>
      <c r="G1813" s="824"/>
      <c r="H1813" s="823"/>
      <c r="I1813" s="826"/>
    </row>
    <row r="1814" spans="1:9" ht="15.75" x14ac:dyDescent="0.25">
      <c r="A1814" s="827" t="s">
        <v>0</v>
      </c>
      <c r="B1814" s="828"/>
      <c r="C1814" s="828"/>
      <c r="D1814" s="829" t="str">
        <f>$D$3</f>
        <v>Julho/2022</v>
      </c>
      <c r="E1814" s="828"/>
      <c r="F1814" s="828"/>
      <c r="G1814" s="830" t="s">
        <v>1</v>
      </c>
      <c r="H1814" s="830">
        <v>3.125E-2</v>
      </c>
      <c r="I1814" s="831" t="s">
        <v>404</v>
      </c>
    </row>
    <row r="1815" spans="1:9" ht="31.5" x14ac:dyDescent="0.25">
      <c r="A1815" s="832" t="s">
        <v>285</v>
      </c>
      <c r="B1815" s="817" t="s">
        <v>1161</v>
      </c>
      <c r="C1815" s="745"/>
      <c r="D1815" s="748"/>
      <c r="E1815" s="746"/>
      <c r="F1815" s="746"/>
      <c r="G1815" s="746"/>
      <c r="H1815" s="733"/>
      <c r="I1815" s="833" t="s">
        <v>5</v>
      </c>
    </row>
    <row r="1816" spans="1:9" ht="15.75" x14ac:dyDescent="0.25">
      <c r="A1816" s="834"/>
      <c r="B1816" s="828"/>
      <c r="C1816" s="828"/>
      <c r="D1816" s="1100" t="s">
        <v>6</v>
      </c>
      <c r="E1816" s="1101"/>
      <c r="F1816" s="1100" t="s">
        <v>7</v>
      </c>
      <c r="G1816" s="1101"/>
      <c r="H1816" s="828"/>
      <c r="I1816" s="835" t="s">
        <v>8</v>
      </c>
    </row>
    <row r="1817" spans="1:9" ht="15.75" x14ac:dyDescent="0.25">
      <c r="A1817" s="836" t="s">
        <v>9</v>
      </c>
      <c r="B1817" s="746"/>
      <c r="C1817" s="734" t="s">
        <v>10</v>
      </c>
      <c r="D1817" s="734" t="s">
        <v>11</v>
      </c>
      <c r="E1817" s="734" t="s">
        <v>12</v>
      </c>
      <c r="F1817" s="734" t="s">
        <v>13</v>
      </c>
      <c r="G1817" s="734" t="s">
        <v>14</v>
      </c>
      <c r="H1817" s="746"/>
      <c r="I1817" s="837" t="s">
        <v>15</v>
      </c>
    </row>
    <row r="1818" spans="1:9" ht="28.5" x14ac:dyDescent="0.25">
      <c r="A1818" s="838" t="s">
        <v>227</v>
      </c>
      <c r="B1818" s="839" t="s">
        <v>228</v>
      </c>
      <c r="C1818" s="840">
        <v>1</v>
      </c>
      <c r="D1818" s="840" t="s">
        <v>19</v>
      </c>
      <c r="E1818" s="840" t="s">
        <v>20</v>
      </c>
      <c r="F1818" s="841">
        <f>VLOOKUP(A1818,Equipamento!$A$8:$E$91,4,0)</f>
        <v>435.03210000000001</v>
      </c>
      <c r="G1818" s="841">
        <f>VLOOKUP(A1818,Equipamento!$A$8:$E$91,5,0)</f>
        <v>119.83199999999999</v>
      </c>
      <c r="H1818" s="842"/>
      <c r="I1818" s="843">
        <f t="shared" ref="I1818:I1819" si="155">ROUND(C1818*D1818*F1818+C1818*E1818*G1818,4)</f>
        <v>435.03210000000001</v>
      </c>
    </row>
    <row r="1819" spans="1:9" x14ac:dyDescent="0.25">
      <c r="A1819" s="838"/>
      <c r="B1819" s="839"/>
      <c r="C1819" s="840"/>
      <c r="D1819" s="840"/>
      <c r="E1819" s="840"/>
      <c r="F1819" s="841"/>
      <c r="G1819" s="841"/>
      <c r="H1819" s="842"/>
      <c r="I1819" s="843">
        <f t="shared" si="155"/>
        <v>0</v>
      </c>
    </row>
    <row r="1820" spans="1:9" ht="15" x14ac:dyDescent="0.25">
      <c r="A1820" s="845"/>
      <c r="B1820" s="739"/>
      <c r="C1820" s="739"/>
      <c r="D1820" s="739"/>
      <c r="E1820" s="739"/>
      <c r="F1820" s="739"/>
      <c r="G1820" s="739"/>
      <c r="H1820" s="646" t="s">
        <v>26</v>
      </c>
      <c r="I1820" s="846">
        <f>SUM(I1818:I1819)</f>
        <v>435.03210000000001</v>
      </c>
    </row>
    <row r="1821" spans="1:9" ht="15" x14ac:dyDescent="0.25">
      <c r="A1821" s="847" t="s">
        <v>27</v>
      </c>
      <c r="B1821" s="740"/>
      <c r="C1821" s="735" t="s">
        <v>10</v>
      </c>
      <c r="D1821" s="735" t="s">
        <v>28</v>
      </c>
      <c r="E1821" s="740"/>
      <c r="F1821" s="735" t="s">
        <v>29</v>
      </c>
      <c r="G1821" s="740"/>
      <c r="H1821" s="740"/>
      <c r="I1821" s="848" t="s">
        <v>30</v>
      </c>
    </row>
    <row r="1822" spans="1:9" x14ac:dyDescent="0.25">
      <c r="A1822" s="838" t="s">
        <v>219</v>
      </c>
      <c r="B1822" s="839" t="s">
        <v>220</v>
      </c>
      <c r="C1822" s="873">
        <v>1</v>
      </c>
      <c r="D1822" s="840" t="s">
        <v>33</v>
      </c>
      <c r="E1822" s="842"/>
      <c r="F1822" s="841">
        <f>VLOOKUP(A1822,'Mão de obra'!$A$3:$E$34,5,0)</f>
        <v>29.901599999999998</v>
      </c>
      <c r="G1822" s="842"/>
      <c r="H1822" s="842"/>
      <c r="I1822" s="843">
        <f t="shared" ref="I1822:I1823" si="156">ROUND(C1822*F1822,4)</f>
        <v>29.901599999999998</v>
      </c>
    </row>
    <row r="1823" spans="1:9" x14ac:dyDescent="0.25">
      <c r="A1823" s="838" t="s">
        <v>34</v>
      </c>
      <c r="B1823" s="839" t="s">
        <v>35</v>
      </c>
      <c r="C1823" s="873">
        <v>5</v>
      </c>
      <c r="D1823" s="840" t="s">
        <v>33</v>
      </c>
      <c r="E1823" s="842"/>
      <c r="F1823" s="841">
        <f>VLOOKUP(A1823,'Mão de obra'!$A$3:$E$34,5,0)</f>
        <v>16.700700000000001</v>
      </c>
      <c r="G1823" s="842"/>
      <c r="H1823" s="842"/>
      <c r="I1823" s="843">
        <f t="shared" si="156"/>
        <v>83.503500000000003</v>
      </c>
    </row>
    <row r="1824" spans="1:9" ht="15" x14ac:dyDescent="0.25">
      <c r="A1824" s="849"/>
      <c r="B1824" s="842"/>
      <c r="C1824" s="842"/>
      <c r="D1824" s="842"/>
      <c r="E1824" s="842"/>
      <c r="F1824" s="842"/>
      <c r="G1824" s="842"/>
      <c r="H1824" s="850" t="s">
        <v>36</v>
      </c>
      <c r="I1824" s="851">
        <f>SUM(I1822:I1823)</f>
        <v>113.4051</v>
      </c>
    </row>
    <row r="1825" spans="1:9" ht="15" x14ac:dyDescent="0.25">
      <c r="A1825" s="845"/>
      <c r="B1825" s="739"/>
      <c r="C1825" s="739"/>
      <c r="D1825" s="739"/>
      <c r="E1825" s="739"/>
      <c r="F1825" s="739"/>
      <c r="G1825" s="739"/>
      <c r="H1825" s="646" t="s">
        <v>37</v>
      </c>
      <c r="I1825" s="846">
        <f>I1824+I1820</f>
        <v>548.43720000000008</v>
      </c>
    </row>
    <row r="1826" spans="1:9" ht="15" x14ac:dyDescent="0.25">
      <c r="A1826" s="849"/>
      <c r="B1826" s="842"/>
      <c r="C1826" s="842"/>
      <c r="D1826" s="842"/>
      <c r="E1826" s="842"/>
      <c r="F1826" s="842"/>
      <c r="G1826" s="842"/>
      <c r="H1826" s="850" t="s">
        <v>38</v>
      </c>
      <c r="I1826" s="853">
        <f>ROUND(I1825/H1814,4)</f>
        <v>17549.990399999999</v>
      </c>
    </row>
    <row r="1827" spans="1:9" ht="15" x14ac:dyDescent="0.25">
      <c r="A1827" s="849"/>
      <c r="B1827" s="842"/>
      <c r="C1827" s="842"/>
      <c r="D1827" s="842"/>
      <c r="E1827" s="842"/>
      <c r="F1827" s="842"/>
      <c r="G1827" s="842"/>
      <c r="H1827" s="850" t="s">
        <v>39</v>
      </c>
      <c r="I1827" s="853">
        <v>0</v>
      </c>
    </row>
    <row r="1828" spans="1:9" ht="15" x14ac:dyDescent="0.25">
      <c r="A1828" s="845"/>
      <c r="B1828" s="739"/>
      <c r="C1828" s="739"/>
      <c r="D1828" s="739"/>
      <c r="E1828" s="739"/>
      <c r="F1828" s="739"/>
      <c r="G1828" s="739"/>
      <c r="H1828" s="646" t="s">
        <v>40</v>
      </c>
      <c r="I1828" s="874">
        <v>0</v>
      </c>
    </row>
    <row r="1829" spans="1:9" ht="15" x14ac:dyDescent="0.25">
      <c r="A1829" s="847" t="s">
        <v>41</v>
      </c>
      <c r="B1829" s="740"/>
      <c r="C1829" s="735" t="s">
        <v>10</v>
      </c>
      <c r="D1829" s="735" t="s">
        <v>28</v>
      </c>
      <c r="E1829" s="740"/>
      <c r="F1829" s="735" t="s">
        <v>42</v>
      </c>
      <c r="G1829" s="740"/>
      <c r="H1829" s="740"/>
      <c r="I1829" s="848" t="s">
        <v>43</v>
      </c>
    </row>
    <row r="1830" spans="1:9" ht="15" x14ac:dyDescent="0.25">
      <c r="A1830" s="845"/>
      <c r="B1830" s="739"/>
      <c r="C1830" s="739"/>
      <c r="D1830" s="739"/>
      <c r="E1830" s="739"/>
      <c r="F1830" s="739"/>
      <c r="G1830" s="739"/>
      <c r="H1830" s="646" t="s">
        <v>51</v>
      </c>
      <c r="I1830" s="846">
        <v>0</v>
      </c>
    </row>
    <row r="1831" spans="1:9" ht="15" x14ac:dyDescent="0.25">
      <c r="A1831" s="847" t="s">
        <v>52</v>
      </c>
      <c r="B1831" s="740"/>
      <c r="C1831" s="735" t="s">
        <v>10</v>
      </c>
      <c r="D1831" s="735" t="s">
        <v>28</v>
      </c>
      <c r="E1831" s="740"/>
      <c r="F1831" s="735" t="s">
        <v>43</v>
      </c>
      <c r="G1831" s="740"/>
      <c r="H1831" s="740"/>
      <c r="I1831" s="856" t="s">
        <v>43</v>
      </c>
    </row>
    <row r="1832" spans="1:9" ht="15.75" x14ac:dyDescent="0.25">
      <c r="A1832" s="834"/>
      <c r="B1832" s="828"/>
      <c r="C1832" s="828"/>
      <c r="D1832" s="828"/>
      <c r="E1832" s="828"/>
      <c r="F1832" s="828"/>
      <c r="G1832" s="828"/>
      <c r="H1832" s="830" t="s">
        <v>53</v>
      </c>
      <c r="I1832" s="857">
        <v>0</v>
      </c>
    </row>
    <row r="1833" spans="1:9" ht="15.75" x14ac:dyDescent="0.25">
      <c r="A1833" s="858"/>
      <c r="B1833" s="746"/>
      <c r="C1833" s="746"/>
      <c r="D1833" s="746"/>
      <c r="E1833" s="746"/>
      <c r="F1833" s="746"/>
      <c r="G1833" s="746"/>
      <c r="H1833" s="648" t="s">
        <v>54</v>
      </c>
      <c r="I1833" s="875">
        <f>I1832+I1830+SUM(I1826:I1828)</f>
        <v>17549.990399999999</v>
      </c>
    </row>
    <row r="1834" spans="1:9" ht="15.75" x14ac:dyDescent="0.25">
      <c r="A1834" s="860" t="s">
        <v>55</v>
      </c>
      <c r="B1834" s="816"/>
      <c r="C1834" s="815" t="s">
        <v>56</v>
      </c>
      <c r="D1834" s="815" t="s">
        <v>10</v>
      </c>
      <c r="E1834" s="815" t="s">
        <v>28</v>
      </c>
      <c r="F1834" s="815" t="s">
        <v>43</v>
      </c>
      <c r="G1834" s="816"/>
      <c r="H1834" s="816"/>
      <c r="I1834" s="861" t="s">
        <v>43</v>
      </c>
    </row>
    <row r="1835" spans="1:9" ht="15" x14ac:dyDescent="0.25">
      <c r="A1835" s="845"/>
      <c r="B1835" s="739"/>
      <c r="C1835" s="739"/>
      <c r="D1835" s="739"/>
      <c r="E1835" s="739"/>
      <c r="F1835" s="739"/>
      <c r="G1835" s="739"/>
      <c r="H1835" s="646" t="s">
        <v>63</v>
      </c>
      <c r="I1835" s="874"/>
    </row>
    <row r="1836" spans="1:9" ht="15" x14ac:dyDescent="0.25">
      <c r="A1836" s="862" t="s">
        <v>64</v>
      </c>
      <c r="B1836" s="842"/>
      <c r="C1836" s="863" t="s">
        <v>10</v>
      </c>
      <c r="D1836" s="863" t="s">
        <v>28</v>
      </c>
      <c r="E1836" s="740"/>
      <c r="F1836" s="735" t="s">
        <v>65</v>
      </c>
      <c r="G1836" s="740"/>
      <c r="H1836" s="842"/>
      <c r="I1836" s="853" t="s">
        <v>43</v>
      </c>
    </row>
    <row r="1837" spans="1:9" ht="15" x14ac:dyDescent="0.25">
      <c r="A1837" s="845"/>
      <c r="B1837" s="739"/>
      <c r="C1837" s="739"/>
      <c r="D1837" s="739"/>
      <c r="E1837" s="736" t="s">
        <v>66</v>
      </c>
      <c r="F1837" s="736" t="s">
        <v>67</v>
      </c>
      <c r="G1837" s="736" t="s">
        <v>68</v>
      </c>
      <c r="H1837" s="739"/>
      <c r="I1837" s="864"/>
    </row>
    <row r="1838" spans="1:9" ht="15" x14ac:dyDescent="0.25">
      <c r="A1838" s="849"/>
      <c r="B1838" s="842"/>
      <c r="C1838" s="842"/>
      <c r="D1838" s="842"/>
      <c r="E1838" s="842"/>
      <c r="F1838" s="842"/>
      <c r="G1838" s="842"/>
      <c r="H1838" s="850" t="s">
        <v>70</v>
      </c>
      <c r="I1838" s="853">
        <v>0</v>
      </c>
    </row>
    <row r="1839" spans="1:9" ht="15.75" thickBot="1" x14ac:dyDescent="0.3">
      <c r="A1839" s="865"/>
      <c r="B1839" s="747"/>
      <c r="C1839" s="747"/>
      <c r="D1839" s="747"/>
      <c r="E1839" s="747"/>
      <c r="F1839" s="747"/>
      <c r="G1839" s="747"/>
      <c r="H1839" s="649" t="s">
        <v>71</v>
      </c>
      <c r="I1839" s="876">
        <f>ROUND(I1838+I1835+I1833,2)</f>
        <v>17549.990000000002</v>
      </c>
    </row>
    <row r="1840" spans="1:9" x14ac:dyDescent="0.25">
      <c r="A1840" s="849"/>
      <c r="B1840" s="1102" t="s">
        <v>1162</v>
      </c>
      <c r="C1840" s="1102"/>
      <c r="D1840" s="1102"/>
      <c r="E1840" s="1102"/>
      <c r="F1840" s="1102"/>
      <c r="G1840" s="1102"/>
      <c r="H1840" s="1102"/>
      <c r="I1840" s="1103"/>
    </row>
    <row r="1841" spans="1:9" x14ac:dyDescent="0.25">
      <c r="A1841" s="849"/>
      <c r="B1841" s="842"/>
      <c r="C1841" s="842"/>
      <c r="D1841" s="842"/>
      <c r="E1841" s="842"/>
      <c r="F1841" s="842"/>
      <c r="G1841" s="842"/>
      <c r="H1841" s="842"/>
      <c r="I1841" s="867"/>
    </row>
    <row r="1842" spans="1:9" ht="18" x14ac:dyDescent="0.25">
      <c r="A1842" s="822" t="s">
        <v>223</v>
      </c>
      <c r="B1842" s="823"/>
      <c r="C1842" s="823"/>
      <c r="D1842" s="824"/>
      <c r="E1842" s="823"/>
      <c r="F1842" s="825"/>
      <c r="G1842" s="824"/>
      <c r="H1842" s="823"/>
      <c r="I1842" s="826"/>
    </row>
    <row r="1843" spans="1:9" ht="15.75" x14ac:dyDescent="0.25">
      <c r="A1843" s="827" t="s">
        <v>0</v>
      </c>
      <c r="B1843" s="828"/>
      <c r="C1843" s="828"/>
      <c r="D1843" s="829" t="str">
        <f>$D$3</f>
        <v>Julho/2022</v>
      </c>
      <c r="E1843" s="828"/>
      <c r="F1843" s="828"/>
      <c r="G1843" s="830" t="s">
        <v>1</v>
      </c>
      <c r="H1843" s="830">
        <v>0.25</v>
      </c>
      <c r="I1843" s="831" t="s">
        <v>404</v>
      </c>
    </row>
    <row r="1844" spans="1:9" ht="31.5" x14ac:dyDescent="0.25">
      <c r="A1844" s="832" t="s">
        <v>285</v>
      </c>
      <c r="B1844" s="817" t="s">
        <v>1159</v>
      </c>
      <c r="C1844" s="745"/>
      <c r="D1844" s="748"/>
      <c r="E1844" s="746"/>
      <c r="F1844" s="746"/>
      <c r="G1844" s="746"/>
      <c r="H1844" s="733"/>
      <c r="I1844" s="833" t="s">
        <v>5</v>
      </c>
    </row>
    <row r="1845" spans="1:9" ht="15.75" x14ac:dyDescent="0.25">
      <c r="A1845" s="834"/>
      <c r="B1845" s="828"/>
      <c r="C1845" s="828"/>
      <c r="D1845" s="1100" t="s">
        <v>6</v>
      </c>
      <c r="E1845" s="1101"/>
      <c r="F1845" s="1100" t="s">
        <v>7</v>
      </c>
      <c r="G1845" s="1101"/>
      <c r="H1845" s="828"/>
      <c r="I1845" s="835" t="s">
        <v>8</v>
      </c>
    </row>
    <row r="1846" spans="1:9" ht="15.75" x14ac:dyDescent="0.25">
      <c r="A1846" s="836" t="s">
        <v>9</v>
      </c>
      <c r="B1846" s="746"/>
      <c r="C1846" s="734" t="s">
        <v>10</v>
      </c>
      <c r="D1846" s="734" t="s">
        <v>11</v>
      </c>
      <c r="E1846" s="734" t="s">
        <v>12</v>
      </c>
      <c r="F1846" s="734" t="s">
        <v>13</v>
      </c>
      <c r="G1846" s="734" t="s">
        <v>14</v>
      </c>
      <c r="H1846" s="746"/>
      <c r="I1846" s="837" t="s">
        <v>15</v>
      </c>
    </row>
    <row r="1847" spans="1:9" ht="28.5" x14ac:dyDescent="0.25">
      <c r="A1847" s="838" t="s">
        <v>716</v>
      </c>
      <c r="B1847" s="839" t="s">
        <v>1163</v>
      </c>
      <c r="C1847" s="840">
        <v>1</v>
      </c>
      <c r="D1847" s="840">
        <v>0.5</v>
      </c>
      <c r="E1847" s="840">
        <v>0.5</v>
      </c>
      <c r="F1847" s="841">
        <f>VLOOKUP(A1847,Equipamento!$A$8:$E$91,4,0)</f>
        <v>353.83</v>
      </c>
      <c r="G1847" s="841">
        <f>VLOOKUP(A1847,Equipamento!$A$8:$E$91,5,0)</f>
        <v>87.71</v>
      </c>
      <c r="H1847" s="842"/>
      <c r="I1847" s="843">
        <f t="shared" ref="I1847:I1848" si="157">ROUND(C1847*D1847*F1847+C1847*E1847*G1847,4)</f>
        <v>220.77</v>
      </c>
    </row>
    <row r="1848" spans="1:9" ht="28.5" x14ac:dyDescent="0.25">
      <c r="A1848" s="838" t="s">
        <v>474</v>
      </c>
      <c r="B1848" s="839" t="s">
        <v>1164</v>
      </c>
      <c r="C1848" s="840">
        <v>1</v>
      </c>
      <c r="D1848" s="840">
        <v>1</v>
      </c>
      <c r="E1848" s="840">
        <v>0</v>
      </c>
      <c r="F1848" s="841">
        <f>VLOOKUP(A1848,Equipamento!$A$8:$E$91,4,0)</f>
        <v>454.7038</v>
      </c>
      <c r="G1848" s="841">
        <f>VLOOKUP(A1848,Equipamento!$A$8:$E$91,5,0)</f>
        <v>116.015</v>
      </c>
      <c r="H1848" s="842"/>
      <c r="I1848" s="843">
        <f t="shared" si="157"/>
        <v>454.7038</v>
      </c>
    </row>
    <row r="1849" spans="1:9" ht="15" x14ac:dyDescent="0.25">
      <c r="A1849" s="845"/>
      <c r="B1849" s="739"/>
      <c r="C1849" s="739"/>
      <c r="D1849" s="739"/>
      <c r="E1849" s="739"/>
      <c r="F1849" s="739"/>
      <c r="G1849" s="739"/>
      <c r="H1849" s="646" t="s">
        <v>26</v>
      </c>
      <c r="I1849" s="846">
        <f>SUM(I1847:I1848)</f>
        <v>675.47379999999998</v>
      </c>
    </row>
    <row r="1850" spans="1:9" ht="15" x14ac:dyDescent="0.25">
      <c r="A1850" s="847" t="s">
        <v>27</v>
      </c>
      <c r="B1850" s="740"/>
      <c r="C1850" s="735" t="s">
        <v>10</v>
      </c>
      <c r="D1850" s="735" t="s">
        <v>28</v>
      </c>
      <c r="E1850" s="740"/>
      <c r="F1850" s="735" t="s">
        <v>29</v>
      </c>
      <c r="G1850" s="740"/>
      <c r="H1850" s="740"/>
      <c r="I1850" s="848" t="s">
        <v>30</v>
      </c>
    </row>
    <row r="1851" spans="1:9" x14ac:dyDescent="0.25">
      <c r="A1851" s="838" t="s">
        <v>219</v>
      </c>
      <c r="B1851" s="839" t="s">
        <v>220</v>
      </c>
      <c r="C1851" s="873">
        <v>1</v>
      </c>
      <c r="D1851" s="840" t="s">
        <v>33</v>
      </c>
      <c r="E1851" s="842"/>
      <c r="F1851" s="841">
        <f>VLOOKUP(A1851,'Mão de obra'!$A$3:$E$34,5,0)</f>
        <v>29.901599999999998</v>
      </c>
      <c r="G1851" s="842"/>
      <c r="H1851" s="842"/>
      <c r="I1851" s="843">
        <f t="shared" ref="I1851:I1852" si="158">ROUND(C1851*F1851,4)</f>
        <v>29.901599999999998</v>
      </c>
    </row>
    <row r="1852" spans="1:9" x14ac:dyDescent="0.25">
      <c r="A1852" s="838" t="s">
        <v>34</v>
      </c>
      <c r="B1852" s="839" t="s">
        <v>35</v>
      </c>
      <c r="C1852" s="873">
        <v>5</v>
      </c>
      <c r="D1852" s="840" t="s">
        <v>33</v>
      </c>
      <c r="E1852" s="842"/>
      <c r="F1852" s="841">
        <f>VLOOKUP(A1852,'Mão de obra'!$A$3:$E$34,5,0)</f>
        <v>16.700700000000001</v>
      </c>
      <c r="G1852" s="842"/>
      <c r="H1852" s="842"/>
      <c r="I1852" s="843">
        <f t="shared" si="158"/>
        <v>83.503500000000003</v>
      </c>
    </row>
    <row r="1853" spans="1:9" ht="15" x14ac:dyDescent="0.25">
      <c r="A1853" s="849"/>
      <c r="B1853" s="842"/>
      <c r="C1853" s="842"/>
      <c r="D1853" s="842"/>
      <c r="E1853" s="842"/>
      <c r="F1853" s="842"/>
      <c r="G1853" s="842"/>
      <c r="H1853" s="850" t="s">
        <v>36</v>
      </c>
      <c r="I1853" s="851">
        <f>SUM(I1851:I1852)</f>
        <v>113.4051</v>
      </c>
    </row>
    <row r="1854" spans="1:9" ht="15" x14ac:dyDescent="0.25">
      <c r="A1854" s="845"/>
      <c r="B1854" s="739"/>
      <c r="C1854" s="739"/>
      <c r="D1854" s="739"/>
      <c r="E1854" s="739"/>
      <c r="F1854" s="739"/>
      <c r="G1854" s="739"/>
      <c r="H1854" s="646" t="s">
        <v>37</v>
      </c>
      <c r="I1854" s="846">
        <f>I1853+I1849</f>
        <v>788.87889999999993</v>
      </c>
    </row>
    <row r="1855" spans="1:9" ht="15" x14ac:dyDescent="0.25">
      <c r="A1855" s="849"/>
      <c r="B1855" s="842"/>
      <c r="C1855" s="842"/>
      <c r="D1855" s="842"/>
      <c r="E1855" s="842"/>
      <c r="F1855" s="842"/>
      <c r="G1855" s="842"/>
      <c r="H1855" s="850" t="s">
        <v>38</v>
      </c>
      <c r="I1855" s="853">
        <f>ROUND(I1854/H1843,4)</f>
        <v>3155.5156000000002</v>
      </c>
    </row>
    <row r="1856" spans="1:9" ht="15" x14ac:dyDescent="0.25">
      <c r="A1856" s="849"/>
      <c r="B1856" s="842"/>
      <c r="C1856" s="842"/>
      <c r="D1856" s="842"/>
      <c r="E1856" s="842"/>
      <c r="F1856" s="842"/>
      <c r="G1856" s="842"/>
      <c r="H1856" s="850" t="s">
        <v>39</v>
      </c>
      <c r="I1856" s="853">
        <v>0</v>
      </c>
    </row>
    <row r="1857" spans="1:9" ht="15" x14ac:dyDescent="0.25">
      <c r="A1857" s="845"/>
      <c r="B1857" s="739"/>
      <c r="C1857" s="739"/>
      <c r="D1857" s="739"/>
      <c r="E1857" s="739"/>
      <c r="F1857" s="739"/>
      <c r="G1857" s="739"/>
      <c r="H1857" s="646" t="s">
        <v>40</v>
      </c>
      <c r="I1857" s="874">
        <v>0</v>
      </c>
    </row>
    <row r="1858" spans="1:9" ht="15" x14ac:dyDescent="0.25">
      <c r="A1858" s="847" t="s">
        <v>41</v>
      </c>
      <c r="B1858" s="740"/>
      <c r="C1858" s="735" t="s">
        <v>10</v>
      </c>
      <c r="D1858" s="735" t="s">
        <v>28</v>
      </c>
      <c r="E1858" s="740"/>
      <c r="F1858" s="735" t="s">
        <v>42</v>
      </c>
      <c r="G1858" s="740"/>
      <c r="H1858" s="740"/>
      <c r="I1858" s="848" t="s">
        <v>43</v>
      </c>
    </row>
    <row r="1859" spans="1:9" ht="15" x14ac:dyDescent="0.25">
      <c r="A1859" s="845"/>
      <c r="B1859" s="739"/>
      <c r="C1859" s="739"/>
      <c r="D1859" s="739"/>
      <c r="E1859" s="739"/>
      <c r="F1859" s="739"/>
      <c r="G1859" s="739"/>
      <c r="H1859" s="646" t="s">
        <v>51</v>
      </c>
      <c r="I1859" s="846">
        <v>0</v>
      </c>
    </row>
    <row r="1860" spans="1:9" ht="15" x14ac:dyDescent="0.25">
      <c r="A1860" s="847" t="s">
        <v>52</v>
      </c>
      <c r="B1860" s="740"/>
      <c r="C1860" s="735" t="s">
        <v>10</v>
      </c>
      <c r="D1860" s="735" t="s">
        <v>28</v>
      </c>
      <c r="E1860" s="740"/>
      <c r="F1860" s="735" t="s">
        <v>43</v>
      </c>
      <c r="G1860" s="740"/>
      <c r="H1860" s="740"/>
      <c r="I1860" s="856" t="s">
        <v>43</v>
      </c>
    </row>
    <row r="1861" spans="1:9" ht="15.75" x14ac:dyDescent="0.25">
      <c r="A1861" s="834"/>
      <c r="B1861" s="828"/>
      <c r="C1861" s="828"/>
      <c r="D1861" s="828"/>
      <c r="E1861" s="828"/>
      <c r="F1861" s="828"/>
      <c r="G1861" s="828"/>
      <c r="H1861" s="830" t="s">
        <v>53</v>
      </c>
      <c r="I1861" s="857">
        <v>0</v>
      </c>
    </row>
    <row r="1862" spans="1:9" ht="15.75" x14ac:dyDescent="0.25">
      <c r="A1862" s="858"/>
      <c r="B1862" s="746"/>
      <c r="C1862" s="746"/>
      <c r="D1862" s="746"/>
      <c r="E1862" s="746"/>
      <c r="F1862" s="746"/>
      <c r="G1862" s="746"/>
      <c r="H1862" s="648" t="s">
        <v>54</v>
      </c>
      <c r="I1862" s="875">
        <f>I1861+I1859+SUM(I1855:I1857)</f>
        <v>3155.5156000000002</v>
      </c>
    </row>
    <row r="1863" spans="1:9" ht="15.75" x14ac:dyDescent="0.25">
      <c r="A1863" s="860" t="s">
        <v>55</v>
      </c>
      <c r="B1863" s="816"/>
      <c r="C1863" s="815" t="s">
        <v>56</v>
      </c>
      <c r="D1863" s="815" t="s">
        <v>10</v>
      </c>
      <c r="E1863" s="815" t="s">
        <v>28</v>
      </c>
      <c r="F1863" s="815" t="s">
        <v>43</v>
      </c>
      <c r="G1863" s="816"/>
      <c r="H1863" s="816"/>
      <c r="I1863" s="861" t="s">
        <v>43</v>
      </c>
    </row>
    <row r="1864" spans="1:9" ht="15" x14ac:dyDescent="0.25">
      <c r="A1864" s="845"/>
      <c r="B1864" s="739"/>
      <c r="C1864" s="739"/>
      <c r="D1864" s="739"/>
      <c r="E1864" s="739"/>
      <c r="F1864" s="739"/>
      <c r="G1864" s="739"/>
      <c r="H1864" s="646" t="s">
        <v>63</v>
      </c>
      <c r="I1864" s="874"/>
    </row>
    <row r="1865" spans="1:9" ht="15" x14ac:dyDescent="0.25">
      <c r="A1865" s="862" t="s">
        <v>64</v>
      </c>
      <c r="B1865" s="842"/>
      <c r="C1865" s="863" t="s">
        <v>10</v>
      </c>
      <c r="D1865" s="863" t="s">
        <v>28</v>
      </c>
      <c r="E1865" s="740"/>
      <c r="F1865" s="735" t="s">
        <v>65</v>
      </c>
      <c r="G1865" s="740"/>
      <c r="H1865" s="842"/>
      <c r="I1865" s="853" t="s">
        <v>43</v>
      </c>
    </row>
    <row r="1866" spans="1:9" ht="15" x14ac:dyDescent="0.25">
      <c r="A1866" s="845"/>
      <c r="B1866" s="739"/>
      <c r="C1866" s="739"/>
      <c r="D1866" s="739"/>
      <c r="E1866" s="736" t="s">
        <v>66</v>
      </c>
      <c r="F1866" s="736" t="s">
        <v>67</v>
      </c>
      <c r="G1866" s="736" t="s">
        <v>68</v>
      </c>
      <c r="H1866" s="739"/>
      <c r="I1866" s="864"/>
    </row>
    <row r="1867" spans="1:9" ht="15" x14ac:dyDescent="0.25">
      <c r="A1867" s="849"/>
      <c r="B1867" s="842"/>
      <c r="C1867" s="842"/>
      <c r="D1867" s="842"/>
      <c r="E1867" s="842"/>
      <c r="F1867" s="842"/>
      <c r="G1867" s="842"/>
      <c r="H1867" s="850" t="s">
        <v>70</v>
      </c>
      <c r="I1867" s="853">
        <v>0</v>
      </c>
    </row>
    <row r="1868" spans="1:9" ht="15.75" thickBot="1" x14ac:dyDescent="0.3">
      <c r="A1868" s="865"/>
      <c r="B1868" s="747"/>
      <c r="C1868" s="747"/>
      <c r="D1868" s="747"/>
      <c r="E1868" s="747"/>
      <c r="F1868" s="747"/>
      <c r="G1868" s="747"/>
      <c r="H1868" s="649" t="s">
        <v>71</v>
      </c>
      <c r="I1868" s="876">
        <f>ROUND(I1867+I1864+I1862,2)</f>
        <v>3155.52</v>
      </c>
    </row>
    <row r="1869" spans="1:9" x14ac:dyDescent="0.25">
      <c r="A1869" s="849"/>
      <c r="B1869" s="1102" t="s">
        <v>1165</v>
      </c>
      <c r="C1869" s="1102"/>
      <c r="D1869" s="1102"/>
      <c r="E1869" s="1102"/>
      <c r="F1869" s="1102"/>
      <c r="G1869" s="1102"/>
      <c r="H1869" s="1102"/>
      <c r="I1869" s="1103"/>
    </row>
    <row r="1870" spans="1:9" x14ac:dyDescent="0.25">
      <c r="A1870" s="868"/>
      <c r="B1870" s="870"/>
      <c r="C1870" s="870"/>
      <c r="D1870" s="870"/>
      <c r="E1870" s="870"/>
      <c r="F1870" s="870"/>
      <c r="G1870" s="870"/>
      <c r="H1870" s="870"/>
      <c r="I1870" s="871"/>
    </row>
    <row r="1871" spans="1:9" ht="18" x14ac:dyDescent="0.25">
      <c r="A1871" s="822" t="s">
        <v>223</v>
      </c>
      <c r="B1871" s="823"/>
      <c r="C1871" s="823"/>
      <c r="D1871" s="824"/>
      <c r="E1871" s="823"/>
      <c r="F1871" s="825"/>
      <c r="G1871" s="824"/>
      <c r="H1871" s="823"/>
      <c r="I1871" s="826"/>
    </row>
    <row r="1872" spans="1:9" ht="15.75" x14ac:dyDescent="0.25">
      <c r="A1872" s="827" t="s">
        <v>0</v>
      </c>
      <c r="B1872" s="828"/>
      <c r="C1872" s="828"/>
      <c r="D1872" s="829" t="str">
        <f>$D$3</f>
        <v>Julho/2022</v>
      </c>
      <c r="E1872" s="828"/>
      <c r="F1872" s="828"/>
      <c r="G1872" s="830" t="s">
        <v>1</v>
      </c>
      <c r="H1872" s="830">
        <v>0.25</v>
      </c>
      <c r="I1872" s="831" t="s">
        <v>404</v>
      </c>
    </row>
    <row r="1873" spans="1:9" ht="31.5" x14ac:dyDescent="0.25">
      <c r="A1873" s="832" t="s">
        <v>285</v>
      </c>
      <c r="B1873" s="817" t="s">
        <v>1166</v>
      </c>
      <c r="C1873" s="745"/>
      <c r="D1873" s="748"/>
      <c r="E1873" s="746"/>
      <c r="F1873" s="746"/>
      <c r="G1873" s="746"/>
      <c r="H1873" s="733"/>
      <c r="I1873" s="833" t="s">
        <v>5</v>
      </c>
    </row>
    <row r="1874" spans="1:9" ht="15.75" x14ac:dyDescent="0.25">
      <c r="A1874" s="834"/>
      <c r="B1874" s="828"/>
      <c r="C1874" s="828"/>
      <c r="D1874" s="1100" t="s">
        <v>6</v>
      </c>
      <c r="E1874" s="1101"/>
      <c r="F1874" s="1100" t="s">
        <v>7</v>
      </c>
      <c r="G1874" s="1101"/>
      <c r="H1874" s="828"/>
      <c r="I1874" s="835" t="s">
        <v>8</v>
      </c>
    </row>
    <row r="1875" spans="1:9" ht="15.75" x14ac:dyDescent="0.25">
      <c r="A1875" s="836" t="s">
        <v>9</v>
      </c>
      <c r="B1875" s="746"/>
      <c r="C1875" s="734" t="s">
        <v>10</v>
      </c>
      <c r="D1875" s="734" t="s">
        <v>11</v>
      </c>
      <c r="E1875" s="734" t="s">
        <v>12</v>
      </c>
      <c r="F1875" s="734" t="s">
        <v>13</v>
      </c>
      <c r="G1875" s="734" t="s">
        <v>14</v>
      </c>
      <c r="H1875" s="746"/>
      <c r="I1875" s="837" t="s">
        <v>15</v>
      </c>
    </row>
    <row r="1876" spans="1:9" x14ac:dyDescent="0.25">
      <c r="A1876" s="838" t="s">
        <v>285</v>
      </c>
      <c r="B1876" s="839" t="s">
        <v>1156</v>
      </c>
      <c r="C1876" s="840">
        <v>1</v>
      </c>
      <c r="D1876" s="840">
        <v>1</v>
      </c>
      <c r="E1876" s="840">
        <v>0</v>
      </c>
      <c r="F1876" s="841">
        <f>Equipamento!D90</f>
        <v>49.193899999999999</v>
      </c>
      <c r="G1876" s="841">
        <f>Equipamento!E90</f>
        <v>44.693899999999999</v>
      </c>
      <c r="H1876" s="842"/>
      <c r="I1876" s="843">
        <f t="shared" ref="I1876:I1878" si="159">ROUND(C1876*D1876*F1876+C1876*E1876*G1876,4)</f>
        <v>49.193899999999999</v>
      </c>
    </row>
    <row r="1877" spans="1:9" x14ac:dyDescent="0.25">
      <c r="A1877" s="838" t="s">
        <v>285</v>
      </c>
      <c r="B1877" s="839" t="s">
        <v>1167</v>
      </c>
      <c r="C1877" s="840">
        <v>4</v>
      </c>
      <c r="D1877" s="840">
        <v>1</v>
      </c>
      <c r="E1877" s="840">
        <v>0</v>
      </c>
      <c r="F1877" s="841">
        <f>Equipamento!D91</f>
        <v>0.33079999999999998</v>
      </c>
      <c r="G1877" s="841">
        <f>Equipamento!E91</f>
        <v>0.2293</v>
      </c>
      <c r="H1877" s="842"/>
      <c r="I1877" s="843">
        <f t="shared" si="159"/>
        <v>1.3231999999999999</v>
      </c>
    </row>
    <row r="1878" spans="1:9" x14ac:dyDescent="0.25">
      <c r="A1878" s="838" t="s">
        <v>718</v>
      </c>
      <c r="B1878" s="839" t="s">
        <v>719</v>
      </c>
      <c r="C1878" s="840">
        <v>2</v>
      </c>
      <c r="D1878" s="840">
        <v>1</v>
      </c>
      <c r="E1878" s="840">
        <v>0</v>
      </c>
      <c r="F1878" s="841">
        <f>VLOOKUP(A1878,Equipamento!$A$8:$E$91,4,0)</f>
        <v>0.63349999999999995</v>
      </c>
      <c r="G1878" s="841">
        <f>VLOOKUP(A1878,Equipamento!$A$8:$E$91,5,0)</f>
        <v>0.39369999999999999</v>
      </c>
      <c r="H1878" s="842"/>
      <c r="I1878" s="843">
        <f t="shared" si="159"/>
        <v>1.2669999999999999</v>
      </c>
    </row>
    <row r="1879" spans="1:9" ht="15" x14ac:dyDescent="0.25">
      <c r="A1879" s="845"/>
      <c r="B1879" s="739"/>
      <c r="C1879" s="739"/>
      <c r="D1879" s="739"/>
      <c r="E1879" s="739"/>
      <c r="F1879" s="739"/>
      <c r="G1879" s="739"/>
      <c r="H1879" s="646" t="s">
        <v>26</v>
      </c>
      <c r="I1879" s="846">
        <f>SUM(I1876:I1878)</f>
        <v>51.784100000000002</v>
      </c>
    </row>
    <row r="1880" spans="1:9" ht="15" x14ac:dyDescent="0.25">
      <c r="A1880" s="847" t="s">
        <v>27</v>
      </c>
      <c r="B1880" s="740"/>
      <c r="C1880" s="735" t="s">
        <v>10</v>
      </c>
      <c r="D1880" s="735" t="s">
        <v>28</v>
      </c>
      <c r="E1880" s="740"/>
      <c r="F1880" s="735" t="s">
        <v>29</v>
      </c>
      <c r="G1880" s="740"/>
      <c r="H1880" s="740"/>
      <c r="I1880" s="848" t="s">
        <v>30</v>
      </c>
    </row>
    <row r="1881" spans="1:9" x14ac:dyDescent="0.25">
      <c r="A1881" s="838" t="s">
        <v>219</v>
      </c>
      <c r="B1881" s="839" t="s">
        <v>220</v>
      </c>
      <c r="C1881" s="873">
        <v>1</v>
      </c>
      <c r="D1881" s="840" t="s">
        <v>33</v>
      </c>
      <c r="E1881" s="842"/>
      <c r="F1881" s="841">
        <f>VLOOKUP(A1881,'Mão de obra'!$A$3:$E$34,5,0)</f>
        <v>29.901599999999998</v>
      </c>
      <c r="G1881" s="842"/>
      <c r="H1881" s="842"/>
      <c r="I1881" s="843">
        <f t="shared" ref="I1881:I1882" si="160">ROUND(C1881*F1881,4)</f>
        <v>29.901599999999998</v>
      </c>
    </row>
    <row r="1882" spans="1:9" x14ac:dyDescent="0.25">
      <c r="A1882" s="838" t="s">
        <v>34</v>
      </c>
      <c r="B1882" s="839" t="s">
        <v>35</v>
      </c>
      <c r="C1882" s="873">
        <v>5</v>
      </c>
      <c r="D1882" s="840" t="s">
        <v>33</v>
      </c>
      <c r="E1882" s="842"/>
      <c r="F1882" s="841">
        <f>VLOOKUP(A1882,'Mão de obra'!$A$3:$E$34,5,0)</f>
        <v>16.700700000000001</v>
      </c>
      <c r="G1882" s="842"/>
      <c r="H1882" s="842"/>
      <c r="I1882" s="843">
        <f t="shared" si="160"/>
        <v>83.503500000000003</v>
      </c>
    </row>
    <row r="1883" spans="1:9" ht="15" x14ac:dyDescent="0.25">
      <c r="A1883" s="849"/>
      <c r="B1883" s="842"/>
      <c r="C1883" s="842"/>
      <c r="D1883" s="842"/>
      <c r="E1883" s="842"/>
      <c r="F1883" s="842"/>
      <c r="G1883" s="842"/>
      <c r="H1883" s="850" t="s">
        <v>36</v>
      </c>
      <c r="I1883" s="851">
        <f>SUM(I1881:I1882)</f>
        <v>113.4051</v>
      </c>
    </row>
    <row r="1884" spans="1:9" ht="15" x14ac:dyDescent="0.25">
      <c r="A1884" s="845"/>
      <c r="B1884" s="739"/>
      <c r="C1884" s="739"/>
      <c r="D1884" s="739"/>
      <c r="E1884" s="739"/>
      <c r="F1884" s="739"/>
      <c r="G1884" s="739"/>
      <c r="H1884" s="646" t="s">
        <v>37</v>
      </c>
      <c r="I1884" s="846">
        <f>I1883+I1879</f>
        <v>165.1892</v>
      </c>
    </row>
    <row r="1885" spans="1:9" ht="15" x14ac:dyDescent="0.25">
      <c r="A1885" s="849"/>
      <c r="B1885" s="842"/>
      <c r="C1885" s="842"/>
      <c r="D1885" s="842"/>
      <c r="E1885" s="842"/>
      <c r="F1885" s="842"/>
      <c r="G1885" s="842"/>
      <c r="H1885" s="850" t="s">
        <v>38</v>
      </c>
      <c r="I1885" s="853">
        <f>ROUND(I1884/H1872,4)</f>
        <v>660.7568</v>
      </c>
    </row>
    <row r="1886" spans="1:9" ht="15" x14ac:dyDescent="0.25">
      <c r="A1886" s="849"/>
      <c r="B1886" s="842"/>
      <c r="C1886" s="842"/>
      <c r="D1886" s="842"/>
      <c r="E1886" s="842"/>
      <c r="F1886" s="842"/>
      <c r="G1886" s="842"/>
      <c r="H1886" s="850" t="s">
        <v>39</v>
      </c>
      <c r="I1886" s="853">
        <v>0</v>
      </c>
    </row>
    <row r="1887" spans="1:9" ht="15" x14ac:dyDescent="0.25">
      <c r="A1887" s="845"/>
      <c r="B1887" s="739"/>
      <c r="C1887" s="739"/>
      <c r="D1887" s="739"/>
      <c r="E1887" s="739"/>
      <c r="F1887" s="739"/>
      <c r="G1887" s="739"/>
      <c r="H1887" s="646" t="s">
        <v>40</v>
      </c>
      <c r="I1887" s="874">
        <v>0</v>
      </c>
    </row>
    <row r="1888" spans="1:9" ht="15" x14ac:dyDescent="0.25">
      <c r="A1888" s="847" t="s">
        <v>41</v>
      </c>
      <c r="B1888" s="740"/>
      <c r="C1888" s="735" t="s">
        <v>10</v>
      </c>
      <c r="D1888" s="735" t="s">
        <v>28</v>
      </c>
      <c r="E1888" s="740"/>
      <c r="F1888" s="735" t="s">
        <v>42</v>
      </c>
      <c r="G1888" s="740"/>
      <c r="H1888" s="740"/>
      <c r="I1888" s="848" t="s">
        <v>43</v>
      </c>
    </row>
    <row r="1889" spans="1:9" ht="15" x14ac:dyDescent="0.25">
      <c r="A1889" s="845"/>
      <c r="B1889" s="739"/>
      <c r="C1889" s="739"/>
      <c r="D1889" s="739"/>
      <c r="E1889" s="739"/>
      <c r="F1889" s="739"/>
      <c r="G1889" s="739"/>
      <c r="H1889" s="646" t="s">
        <v>51</v>
      </c>
      <c r="I1889" s="846">
        <v>0</v>
      </c>
    </row>
    <row r="1890" spans="1:9" ht="15" x14ac:dyDescent="0.25">
      <c r="A1890" s="847" t="s">
        <v>52</v>
      </c>
      <c r="B1890" s="740"/>
      <c r="C1890" s="735" t="s">
        <v>10</v>
      </c>
      <c r="D1890" s="735" t="s">
        <v>28</v>
      </c>
      <c r="E1890" s="740"/>
      <c r="F1890" s="735" t="s">
        <v>43</v>
      </c>
      <c r="G1890" s="740"/>
      <c r="H1890" s="740"/>
      <c r="I1890" s="856" t="s">
        <v>43</v>
      </c>
    </row>
    <row r="1891" spans="1:9" ht="15.75" x14ac:dyDescent="0.25">
      <c r="A1891" s="834"/>
      <c r="B1891" s="828"/>
      <c r="C1891" s="828"/>
      <c r="D1891" s="828"/>
      <c r="E1891" s="828"/>
      <c r="F1891" s="828"/>
      <c r="G1891" s="828"/>
      <c r="H1891" s="830" t="s">
        <v>53</v>
      </c>
      <c r="I1891" s="857">
        <v>0</v>
      </c>
    </row>
    <row r="1892" spans="1:9" ht="15.75" x14ac:dyDescent="0.25">
      <c r="A1892" s="858"/>
      <c r="B1892" s="746"/>
      <c r="C1892" s="746"/>
      <c r="D1892" s="746"/>
      <c r="E1892" s="746"/>
      <c r="F1892" s="746"/>
      <c r="G1892" s="746"/>
      <c r="H1892" s="648" t="s">
        <v>54</v>
      </c>
      <c r="I1892" s="875">
        <f>I1891+I1889+SUM(I1885:I1887)</f>
        <v>660.7568</v>
      </c>
    </row>
    <row r="1893" spans="1:9" ht="15.75" x14ac:dyDescent="0.25">
      <c r="A1893" s="860" t="s">
        <v>55</v>
      </c>
      <c r="B1893" s="816"/>
      <c r="C1893" s="815" t="s">
        <v>56</v>
      </c>
      <c r="D1893" s="815" t="s">
        <v>10</v>
      </c>
      <c r="E1893" s="815" t="s">
        <v>28</v>
      </c>
      <c r="F1893" s="815" t="s">
        <v>43</v>
      </c>
      <c r="G1893" s="816"/>
      <c r="H1893" s="816"/>
      <c r="I1893" s="861" t="s">
        <v>43</v>
      </c>
    </row>
    <row r="1894" spans="1:9" ht="15" x14ac:dyDescent="0.25">
      <c r="A1894" s="845"/>
      <c r="B1894" s="739"/>
      <c r="C1894" s="739"/>
      <c r="D1894" s="739"/>
      <c r="E1894" s="739"/>
      <c r="F1894" s="739"/>
      <c r="G1894" s="739"/>
      <c r="H1894" s="646" t="s">
        <v>63</v>
      </c>
      <c r="I1894" s="874"/>
    </row>
    <row r="1895" spans="1:9" ht="15" x14ac:dyDescent="0.25">
      <c r="A1895" s="862" t="s">
        <v>64</v>
      </c>
      <c r="B1895" s="842"/>
      <c r="C1895" s="863" t="s">
        <v>10</v>
      </c>
      <c r="D1895" s="863" t="s">
        <v>28</v>
      </c>
      <c r="E1895" s="740"/>
      <c r="F1895" s="735" t="s">
        <v>65</v>
      </c>
      <c r="G1895" s="740"/>
      <c r="H1895" s="842"/>
      <c r="I1895" s="853" t="s">
        <v>43</v>
      </c>
    </row>
    <row r="1896" spans="1:9" ht="15" x14ac:dyDescent="0.25">
      <c r="A1896" s="845"/>
      <c r="B1896" s="739"/>
      <c r="C1896" s="739"/>
      <c r="D1896" s="739"/>
      <c r="E1896" s="736" t="s">
        <v>66</v>
      </c>
      <c r="F1896" s="736" t="s">
        <v>67</v>
      </c>
      <c r="G1896" s="736" t="s">
        <v>68</v>
      </c>
      <c r="H1896" s="739"/>
      <c r="I1896" s="864"/>
    </row>
    <row r="1897" spans="1:9" ht="15" x14ac:dyDescent="0.25">
      <c r="A1897" s="849"/>
      <c r="B1897" s="842"/>
      <c r="C1897" s="842"/>
      <c r="D1897" s="842"/>
      <c r="E1897" s="842"/>
      <c r="F1897" s="842"/>
      <c r="G1897" s="842"/>
      <c r="H1897" s="850" t="s">
        <v>70</v>
      </c>
      <c r="I1897" s="853">
        <v>0</v>
      </c>
    </row>
    <row r="1898" spans="1:9" ht="15.75" thickBot="1" x14ac:dyDescent="0.3">
      <c r="A1898" s="865"/>
      <c r="B1898" s="747"/>
      <c r="C1898" s="747"/>
      <c r="D1898" s="747"/>
      <c r="E1898" s="747"/>
      <c r="F1898" s="747"/>
      <c r="G1898" s="747"/>
      <c r="H1898" s="649" t="s">
        <v>71</v>
      </c>
      <c r="I1898" s="876">
        <f>ROUND(I1897+I1894+I1892,2)</f>
        <v>660.76</v>
      </c>
    </row>
    <row r="1899" spans="1:9" x14ac:dyDescent="0.25">
      <c r="A1899" s="849"/>
      <c r="B1899" s="1102" t="s">
        <v>1168</v>
      </c>
      <c r="C1899" s="1102"/>
      <c r="D1899" s="1102"/>
      <c r="E1899" s="1102"/>
      <c r="F1899" s="1102"/>
      <c r="G1899" s="1102"/>
      <c r="H1899" s="1102"/>
      <c r="I1899" s="1103"/>
    </row>
    <row r="1900" spans="1:9" x14ac:dyDescent="0.25">
      <c r="A1900" s="849"/>
      <c r="B1900" s="842"/>
      <c r="C1900" s="842"/>
      <c r="D1900" s="842"/>
      <c r="E1900" s="842"/>
      <c r="F1900" s="842"/>
      <c r="G1900" s="842"/>
      <c r="H1900" s="842"/>
      <c r="I1900" s="867"/>
    </row>
    <row r="1901" spans="1:9" ht="18" x14ac:dyDescent="0.25">
      <c r="A1901" s="822" t="s">
        <v>223</v>
      </c>
      <c r="B1901" s="823"/>
      <c r="C1901" s="823"/>
      <c r="D1901" s="824"/>
      <c r="E1901" s="823"/>
      <c r="F1901" s="825"/>
      <c r="G1901" s="824"/>
      <c r="H1901" s="823"/>
      <c r="I1901" s="826"/>
    </row>
    <row r="1902" spans="1:9" ht="15.75" x14ac:dyDescent="0.25">
      <c r="A1902" s="877" t="s">
        <v>0</v>
      </c>
      <c r="B1902" s="878"/>
      <c r="C1902" s="828"/>
      <c r="D1902" s="829" t="str">
        <f>$D$3</f>
        <v>Julho/2022</v>
      </c>
      <c r="E1902" s="828"/>
      <c r="F1902" s="828"/>
      <c r="G1902" s="830" t="s">
        <v>1</v>
      </c>
      <c r="H1902" s="879">
        <v>4.0670000000000002</v>
      </c>
      <c r="I1902" s="831" t="s">
        <v>2</v>
      </c>
    </row>
    <row r="1903" spans="1:9" ht="31.5" x14ac:dyDescent="0.25">
      <c r="A1903" s="880">
        <v>2306065</v>
      </c>
      <c r="B1903" s="817" t="s">
        <v>1220</v>
      </c>
      <c r="C1903" s="745" t="str">
        <f>I1902</f>
        <v>m³</v>
      </c>
      <c r="D1903" s="749">
        <f>I1939</f>
        <v>143.22999999999999</v>
      </c>
      <c r="E1903" s="746"/>
      <c r="F1903" s="746"/>
      <c r="G1903" s="746"/>
      <c r="H1903" s="733"/>
      <c r="I1903" s="833" t="s">
        <v>5</v>
      </c>
    </row>
    <row r="1904" spans="1:9" ht="15.75" x14ac:dyDescent="0.25">
      <c r="A1904" s="834"/>
      <c r="B1904" s="828"/>
      <c r="C1904" s="828"/>
      <c r="D1904" s="1100" t="s">
        <v>6</v>
      </c>
      <c r="E1904" s="1101"/>
      <c r="F1904" s="1100" t="s">
        <v>7</v>
      </c>
      <c r="G1904" s="1101"/>
      <c r="H1904" s="828"/>
      <c r="I1904" s="835" t="s">
        <v>8</v>
      </c>
    </row>
    <row r="1905" spans="1:9" ht="15.75" x14ac:dyDescent="0.25">
      <c r="A1905" s="836" t="s">
        <v>9</v>
      </c>
      <c r="B1905" s="746"/>
      <c r="C1905" s="734" t="s">
        <v>10</v>
      </c>
      <c r="D1905" s="734" t="s">
        <v>11</v>
      </c>
      <c r="E1905" s="734" t="s">
        <v>12</v>
      </c>
      <c r="F1905" s="734" t="s">
        <v>13</v>
      </c>
      <c r="G1905" s="734" t="s">
        <v>14</v>
      </c>
      <c r="H1905" s="746"/>
      <c r="I1905" s="837" t="s">
        <v>15</v>
      </c>
    </row>
    <row r="1906" spans="1:9" ht="28.5" x14ac:dyDescent="0.25">
      <c r="A1906" s="838" t="s">
        <v>1222</v>
      </c>
      <c r="B1906" s="839" t="s">
        <v>1221</v>
      </c>
      <c r="C1906" s="881">
        <v>0.12328</v>
      </c>
      <c r="D1906" s="873">
        <v>1</v>
      </c>
      <c r="E1906" s="873" t="s">
        <v>20</v>
      </c>
      <c r="F1906" s="841">
        <f>VLOOKUP(A1906,Equipamento!$A$8:$E$91,4,0)</f>
        <v>6.2618</v>
      </c>
      <c r="G1906" s="841">
        <f>VLOOKUP(A1906,Equipamento!$A$8:$E$91,5,0)</f>
        <v>3.6606000000000001</v>
      </c>
      <c r="H1906" s="842"/>
      <c r="I1906" s="843">
        <f t="shared" ref="I1906:I1911" si="161">ROUND(C1906*D1906*F1906+C1906*E1906*G1906,4)</f>
        <v>0.77200000000000002</v>
      </c>
    </row>
    <row r="1907" spans="1:9" x14ac:dyDescent="0.25">
      <c r="A1907" s="838" t="s">
        <v>203</v>
      </c>
      <c r="B1907" s="839" t="s">
        <v>894</v>
      </c>
      <c r="C1907" s="881">
        <v>1</v>
      </c>
      <c r="D1907" s="873">
        <v>0.06</v>
      </c>
      <c r="E1907" s="873">
        <v>0.94</v>
      </c>
      <c r="F1907" s="841">
        <f>VLOOKUP(A1907,Equipamento!$A$8:$E$91,4,0)</f>
        <v>280.83699999999999</v>
      </c>
      <c r="G1907" s="841">
        <f>VLOOKUP(A1907,Equipamento!$A$8:$E$91,5,0)</f>
        <v>63.352499999999999</v>
      </c>
      <c r="H1907" s="842"/>
      <c r="I1907" s="843">
        <f t="shared" si="161"/>
        <v>76.401600000000002</v>
      </c>
    </row>
    <row r="1908" spans="1:9" x14ac:dyDescent="0.25">
      <c r="A1908" s="838" t="s">
        <v>890</v>
      </c>
      <c r="B1908" s="839" t="s">
        <v>896</v>
      </c>
      <c r="C1908" s="881">
        <v>0.16353000000000001</v>
      </c>
      <c r="D1908" s="873">
        <v>1</v>
      </c>
      <c r="E1908" s="873">
        <v>0</v>
      </c>
      <c r="F1908" s="841">
        <f>VLOOKUP(A1908,Equipamento!$A$8:$E$91,4,0)</f>
        <v>118.7978</v>
      </c>
      <c r="G1908" s="841">
        <f>VLOOKUP(A1908,Equipamento!$A$8:$E$91,5,0)</f>
        <v>5.2740999999999998</v>
      </c>
      <c r="H1908" s="842"/>
      <c r="I1908" s="843">
        <f t="shared" si="161"/>
        <v>19.427</v>
      </c>
    </row>
    <row r="1909" spans="1:9" ht="28.5" x14ac:dyDescent="0.25">
      <c r="A1909" s="838" t="s">
        <v>891</v>
      </c>
      <c r="B1909" s="839" t="s">
        <v>1223</v>
      </c>
      <c r="C1909" s="881">
        <v>0.16353000000000001</v>
      </c>
      <c r="D1909" s="873">
        <v>1</v>
      </c>
      <c r="E1909" s="873">
        <v>0</v>
      </c>
      <c r="F1909" s="841">
        <f>VLOOKUP(A1909,Equipamento!$A$8:$E$91,4,0)</f>
        <v>22.8276</v>
      </c>
      <c r="G1909" s="841">
        <f>VLOOKUP(A1909,Equipamento!$A$8:$E$91,5,0)</f>
        <v>21.154199999999999</v>
      </c>
      <c r="H1909" s="842"/>
      <c r="I1909" s="843">
        <f t="shared" si="161"/>
        <v>3.7330000000000001</v>
      </c>
    </row>
    <row r="1910" spans="1:9" ht="28.5" x14ac:dyDescent="0.25">
      <c r="A1910" s="838" t="s">
        <v>892</v>
      </c>
      <c r="B1910" s="839" t="s">
        <v>898</v>
      </c>
      <c r="C1910" s="881">
        <v>1</v>
      </c>
      <c r="D1910" s="873">
        <v>1</v>
      </c>
      <c r="E1910" s="873">
        <v>0</v>
      </c>
      <c r="F1910" s="841">
        <f>VLOOKUP(A1910,Equipamento!$A$8:$E$91,4,0)</f>
        <v>268.88929999999999</v>
      </c>
      <c r="G1910" s="841">
        <f>VLOOKUP(A1910,Equipamento!$A$8:$E$91,5,0)</f>
        <v>140.04239999999999</v>
      </c>
      <c r="H1910" s="842"/>
      <c r="I1910" s="843">
        <f t="shared" si="161"/>
        <v>268.88929999999999</v>
      </c>
    </row>
    <row r="1911" spans="1:9" ht="28.5" x14ac:dyDescent="0.25">
      <c r="A1911" s="838" t="s">
        <v>21</v>
      </c>
      <c r="B1911" s="839" t="s">
        <v>22</v>
      </c>
      <c r="C1911" s="881">
        <v>0.45524999999999999</v>
      </c>
      <c r="D1911" s="873">
        <v>1</v>
      </c>
      <c r="E1911" s="873">
        <v>0</v>
      </c>
      <c r="F1911" s="841">
        <f>VLOOKUP(A1911,Equipamento!$A$8:$E$91,4,0)</f>
        <v>0.77129999999999999</v>
      </c>
      <c r="G1911" s="841">
        <f>VLOOKUP(A1911,Equipamento!$A$8:$E$91,5,0)</f>
        <v>0.52439999999999998</v>
      </c>
      <c r="H1911" s="842"/>
      <c r="I1911" s="843">
        <f t="shared" si="161"/>
        <v>0.35110000000000002</v>
      </c>
    </row>
    <row r="1912" spans="1:9" ht="15" x14ac:dyDescent="0.25">
      <c r="A1912" s="845"/>
      <c r="B1912" s="739"/>
      <c r="C1912" s="750"/>
      <c r="D1912" s="739"/>
      <c r="E1912" s="739"/>
      <c r="F1912" s="739"/>
      <c r="G1912" s="739"/>
      <c r="H1912" s="646" t="s">
        <v>26</v>
      </c>
      <c r="I1912" s="846">
        <f>SUM(I1906:I1911)</f>
        <v>369.57399999999996</v>
      </c>
    </row>
    <row r="1913" spans="1:9" ht="15" x14ac:dyDescent="0.25">
      <c r="A1913" s="847" t="s">
        <v>27</v>
      </c>
      <c r="B1913" s="740"/>
      <c r="C1913" s="737" t="s">
        <v>10</v>
      </c>
      <c r="D1913" s="735" t="s">
        <v>28</v>
      </c>
      <c r="E1913" s="740"/>
      <c r="F1913" s="735" t="s">
        <v>29</v>
      </c>
      <c r="G1913" s="740"/>
      <c r="H1913" s="740"/>
      <c r="I1913" s="848" t="s">
        <v>30</v>
      </c>
    </row>
    <row r="1914" spans="1:9" x14ac:dyDescent="0.25">
      <c r="A1914" s="838" t="s">
        <v>34</v>
      </c>
      <c r="B1914" s="839" t="s">
        <v>35</v>
      </c>
      <c r="C1914" s="881">
        <v>4.4551100000000003</v>
      </c>
      <c r="D1914" s="840" t="s">
        <v>33</v>
      </c>
      <c r="E1914" s="842"/>
      <c r="F1914" s="841">
        <f>VLOOKUP(A1914,'Mão de obra'!$A$3:$E$34,5,0)</f>
        <v>16.700700000000001</v>
      </c>
      <c r="G1914" s="842"/>
      <c r="H1914" s="842"/>
      <c r="I1914" s="843">
        <f t="shared" ref="I1914" si="162">ROUND(C1914*F1914,4)</f>
        <v>74.403499999999994</v>
      </c>
    </row>
    <row r="1915" spans="1:9" ht="15" x14ac:dyDescent="0.25">
      <c r="A1915" s="849"/>
      <c r="B1915" s="842"/>
      <c r="C1915" s="882"/>
      <c r="D1915" s="842"/>
      <c r="E1915" s="842"/>
      <c r="F1915" s="842"/>
      <c r="G1915" s="842"/>
      <c r="H1915" s="850" t="s">
        <v>36</v>
      </c>
      <c r="I1915" s="851">
        <f>SUM(I1914:I1914)</f>
        <v>74.403499999999994</v>
      </c>
    </row>
    <row r="1916" spans="1:9" ht="15" x14ac:dyDescent="0.25">
      <c r="A1916" s="845"/>
      <c r="B1916" s="739"/>
      <c r="C1916" s="750"/>
      <c r="D1916" s="739"/>
      <c r="E1916" s="739"/>
      <c r="F1916" s="739"/>
      <c r="G1916" s="739"/>
      <c r="H1916" s="646" t="s">
        <v>37</v>
      </c>
      <c r="I1916" s="846">
        <f>I1915+I1912</f>
        <v>443.97749999999996</v>
      </c>
    </row>
    <row r="1917" spans="1:9" ht="15" x14ac:dyDescent="0.25">
      <c r="A1917" s="849"/>
      <c r="B1917" s="842"/>
      <c r="C1917" s="882"/>
      <c r="D1917" s="842"/>
      <c r="E1917" s="842"/>
      <c r="F1917" s="842"/>
      <c r="G1917" s="842"/>
      <c r="H1917" s="850" t="s">
        <v>38</v>
      </c>
      <c r="I1917" s="853">
        <f>ROUND(I1916/H1902,4)</f>
        <v>109.1658</v>
      </c>
    </row>
    <row r="1918" spans="1:9" ht="15" x14ac:dyDescent="0.25">
      <c r="A1918" s="849"/>
      <c r="B1918" s="842"/>
      <c r="C1918" s="882"/>
      <c r="D1918" s="842"/>
      <c r="E1918" s="842"/>
      <c r="F1918" s="842"/>
      <c r="G1918" s="842"/>
      <c r="H1918" s="850" t="s">
        <v>39</v>
      </c>
      <c r="I1918" s="853">
        <v>0</v>
      </c>
    </row>
    <row r="1919" spans="1:9" ht="15" x14ac:dyDescent="0.25">
      <c r="A1919" s="845"/>
      <c r="B1919" s="739"/>
      <c r="C1919" s="750"/>
      <c r="D1919" s="739"/>
      <c r="E1919" s="739"/>
      <c r="F1919" s="739"/>
      <c r="G1919" s="739"/>
      <c r="H1919" s="646" t="s">
        <v>40</v>
      </c>
      <c r="I1919" s="874">
        <v>0</v>
      </c>
    </row>
    <row r="1920" spans="1:9" ht="15" x14ac:dyDescent="0.25">
      <c r="A1920" s="847" t="s">
        <v>41</v>
      </c>
      <c r="B1920" s="740"/>
      <c r="C1920" s="737" t="s">
        <v>10</v>
      </c>
      <c r="D1920" s="735" t="s">
        <v>28</v>
      </c>
      <c r="E1920" s="740"/>
      <c r="F1920" s="735" t="s">
        <v>42</v>
      </c>
      <c r="G1920" s="740"/>
      <c r="H1920" s="740"/>
      <c r="I1920" s="848" t="s">
        <v>43</v>
      </c>
    </row>
    <row r="1921" spans="1:9" x14ac:dyDescent="0.25">
      <c r="A1921" s="838" t="s">
        <v>44</v>
      </c>
      <c r="B1921" s="839" t="s">
        <v>45</v>
      </c>
      <c r="C1921" s="881">
        <v>6.4759999999999998E-2</v>
      </c>
      <c r="D1921" s="840" t="s">
        <v>2</v>
      </c>
      <c r="E1921" s="842"/>
      <c r="F1921" s="841">
        <f>VLOOKUP(A1921,Material!$A$8:$D$108,4,0)</f>
        <v>78.012299999999996</v>
      </c>
      <c r="G1921" s="842"/>
      <c r="H1921" s="842"/>
      <c r="I1921" s="843">
        <f>ROUND(C1921*F1921,4)</f>
        <v>5.0521000000000003</v>
      </c>
    </row>
    <row r="1922" spans="1:9" x14ac:dyDescent="0.25">
      <c r="A1922" s="838" t="s">
        <v>48</v>
      </c>
      <c r="B1922" s="839" t="s">
        <v>49</v>
      </c>
      <c r="C1922" s="881">
        <v>49.814660000000003</v>
      </c>
      <c r="D1922" s="840" t="s">
        <v>50</v>
      </c>
      <c r="E1922" s="842"/>
      <c r="F1922" s="841">
        <f>VLOOKUP(A1922,Material!$A$8:$D$108,4,0)</f>
        <v>0.5454</v>
      </c>
      <c r="G1922" s="842"/>
      <c r="H1922" s="842"/>
      <c r="I1922" s="843">
        <f t="shared" ref="I1922:I1923" si="163">ROUND(C1922*F1922,4)</f>
        <v>27.168900000000001</v>
      </c>
    </row>
    <row r="1923" spans="1:9" ht="42.75" x14ac:dyDescent="0.25">
      <c r="A1923" s="838" t="s">
        <v>1224</v>
      </c>
      <c r="B1923" s="839" t="s">
        <v>1225</v>
      </c>
      <c r="C1923" s="881">
        <v>1E-3</v>
      </c>
      <c r="D1923" s="840" t="s">
        <v>2</v>
      </c>
      <c r="E1923" s="842"/>
      <c r="F1923" s="841">
        <f>VLOOKUP(A1923,Material!$A$8:$D$108,4,0)</f>
        <v>2302.1069000000002</v>
      </c>
      <c r="G1923" s="842"/>
      <c r="H1923" s="842"/>
      <c r="I1923" s="843">
        <f t="shared" si="163"/>
        <v>2.3020999999999998</v>
      </c>
    </row>
    <row r="1924" spans="1:9" ht="15" x14ac:dyDescent="0.25">
      <c r="A1924" s="845"/>
      <c r="B1924" s="739"/>
      <c r="C1924" s="750"/>
      <c r="D1924" s="739"/>
      <c r="E1924" s="739"/>
      <c r="F1924" s="739"/>
      <c r="G1924" s="739"/>
      <c r="H1924" s="646" t="s">
        <v>51</v>
      </c>
      <c r="I1924" s="846">
        <f>SUM(I1921:I1922)</f>
        <v>32.221000000000004</v>
      </c>
    </row>
    <row r="1925" spans="1:9" ht="15" x14ac:dyDescent="0.25">
      <c r="A1925" s="847" t="s">
        <v>52</v>
      </c>
      <c r="B1925" s="740"/>
      <c r="C1925" s="737" t="s">
        <v>10</v>
      </c>
      <c r="D1925" s="735" t="s">
        <v>28</v>
      </c>
      <c r="E1925" s="740"/>
      <c r="F1925" s="735" t="s">
        <v>43</v>
      </c>
      <c r="G1925" s="740"/>
      <c r="H1925" s="740"/>
      <c r="I1925" s="856" t="s">
        <v>43</v>
      </c>
    </row>
    <row r="1926" spans="1:9" ht="15" x14ac:dyDescent="0.25">
      <c r="A1926" s="910"/>
      <c r="B1926" s="911"/>
      <c r="C1926" s="885"/>
      <c r="D1926" s="886"/>
      <c r="E1926" s="828"/>
      <c r="F1926" s="912"/>
      <c r="G1926" s="842"/>
      <c r="H1926" s="842"/>
      <c r="I1926" s="892">
        <f>F1926*C1926</f>
        <v>0</v>
      </c>
    </row>
    <row r="1927" spans="1:9" ht="15.75" x14ac:dyDescent="0.25">
      <c r="A1927" s="834"/>
      <c r="B1927" s="828"/>
      <c r="C1927" s="828"/>
      <c r="D1927" s="828"/>
      <c r="E1927" s="828"/>
      <c r="F1927" s="887"/>
      <c r="G1927" s="828"/>
      <c r="H1927" s="830" t="s">
        <v>53</v>
      </c>
      <c r="I1927" s="892">
        <f>I1926</f>
        <v>0</v>
      </c>
    </row>
    <row r="1928" spans="1:9" ht="15.75" x14ac:dyDescent="0.25">
      <c r="A1928" s="858"/>
      <c r="B1928" s="746"/>
      <c r="C1928" s="746"/>
      <c r="D1928" s="746"/>
      <c r="E1928" s="746"/>
      <c r="F1928" s="746"/>
      <c r="G1928" s="746"/>
      <c r="H1928" s="648" t="s">
        <v>54</v>
      </c>
      <c r="I1928" s="846">
        <f>I1927+I1924+I1917+I1918+I1919</f>
        <v>141.38679999999999</v>
      </c>
    </row>
    <row r="1929" spans="1:9" ht="15.75" x14ac:dyDescent="0.25">
      <c r="A1929" s="860" t="s">
        <v>55</v>
      </c>
      <c r="B1929" s="816"/>
      <c r="C1929" s="815" t="s">
        <v>56</v>
      </c>
      <c r="D1929" s="815" t="s">
        <v>10</v>
      </c>
      <c r="E1929" s="815" t="s">
        <v>28</v>
      </c>
      <c r="F1929" s="815" t="s">
        <v>43</v>
      </c>
      <c r="G1929" s="816"/>
      <c r="H1929" s="816"/>
      <c r="I1929" s="861" t="s">
        <v>43</v>
      </c>
    </row>
    <row r="1930" spans="1:9" x14ac:dyDescent="0.25">
      <c r="A1930" s="838" t="s">
        <v>44</v>
      </c>
      <c r="B1930" s="839" t="s">
        <v>57</v>
      </c>
      <c r="C1930" s="840" t="s">
        <v>58</v>
      </c>
      <c r="D1930" s="840">
        <v>9.7140000000000004E-2</v>
      </c>
      <c r="E1930" s="840" t="s">
        <v>59</v>
      </c>
      <c r="F1930" s="913">
        <f>$I$1582</f>
        <v>1.82</v>
      </c>
      <c r="G1930" s="842"/>
      <c r="H1930" s="842"/>
      <c r="I1930" s="843">
        <f>ROUND(F1930*D1930,4)</f>
        <v>0.17680000000000001</v>
      </c>
    </row>
    <row r="1931" spans="1:9" x14ac:dyDescent="0.25">
      <c r="A1931" s="838" t="s">
        <v>48</v>
      </c>
      <c r="B1931" s="839" t="s">
        <v>61</v>
      </c>
      <c r="C1931" s="840">
        <v>5914655</v>
      </c>
      <c r="D1931" s="840">
        <v>4.981E-2</v>
      </c>
      <c r="E1931" s="840" t="s">
        <v>59</v>
      </c>
      <c r="F1931" s="841">
        <f>$I$1609</f>
        <v>33.44</v>
      </c>
      <c r="G1931" s="842"/>
      <c r="H1931" s="842"/>
      <c r="I1931" s="843">
        <f>ROUND(F1931*D1931,4)</f>
        <v>1.6656</v>
      </c>
    </row>
    <row r="1932" spans="1:9" ht="42.75" x14ac:dyDescent="0.25">
      <c r="A1932" s="838" t="s">
        <v>1224</v>
      </c>
      <c r="B1932" s="839" t="s">
        <v>1225</v>
      </c>
      <c r="C1932" s="840">
        <v>5914655</v>
      </c>
      <c r="D1932" s="840">
        <v>6.9999999999999994E-5</v>
      </c>
      <c r="E1932" s="840" t="s">
        <v>59</v>
      </c>
      <c r="F1932" s="841">
        <f>$I$1609</f>
        <v>33.44</v>
      </c>
      <c r="G1932" s="842"/>
      <c r="H1932" s="842"/>
      <c r="I1932" s="843">
        <f>ROUND(F1932*D1932,4)</f>
        <v>2.3E-3</v>
      </c>
    </row>
    <row r="1933" spans="1:9" ht="15" x14ac:dyDescent="0.25">
      <c r="A1933" s="845"/>
      <c r="B1933" s="739"/>
      <c r="C1933" s="739"/>
      <c r="D1933" s="739"/>
      <c r="E1933" s="739"/>
      <c r="F1933" s="739"/>
      <c r="G1933" s="739"/>
      <c r="H1933" s="646" t="s">
        <v>63</v>
      </c>
      <c r="I1933" s="846">
        <f>SUM(I1930:I1931)</f>
        <v>1.8424</v>
      </c>
    </row>
    <row r="1934" spans="1:9" ht="15" x14ac:dyDescent="0.25">
      <c r="A1934" s="862" t="s">
        <v>64</v>
      </c>
      <c r="B1934" s="842"/>
      <c r="C1934" s="863" t="s">
        <v>10</v>
      </c>
      <c r="D1934" s="863" t="s">
        <v>28</v>
      </c>
      <c r="E1934" s="740"/>
      <c r="F1934" s="735" t="s">
        <v>65</v>
      </c>
      <c r="G1934" s="740"/>
      <c r="H1934" s="842"/>
      <c r="I1934" s="853" t="s">
        <v>43</v>
      </c>
    </row>
    <row r="1935" spans="1:9" ht="15" x14ac:dyDescent="0.25">
      <c r="A1935" s="845"/>
      <c r="B1935" s="739"/>
      <c r="C1935" s="739"/>
      <c r="D1935" s="739"/>
      <c r="E1935" s="736" t="s">
        <v>66</v>
      </c>
      <c r="F1935" s="736" t="s">
        <v>67</v>
      </c>
      <c r="G1935" s="736" t="s">
        <v>68</v>
      </c>
      <c r="H1935" s="739"/>
      <c r="I1935" s="864"/>
    </row>
    <row r="1936" spans="1:9" x14ac:dyDescent="0.25">
      <c r="A1936" s="838" t="s">
        <v>44</v>
      </c>
      <c r="B1936" s="839" t="s">
        <v>57</v>
      </c>
      <c r="C1936" s="881">
        <v>9.7140000000000004E-2</v>
      </c>
      <c r="D1936" s="840" t="s">
        <v>69</v>
      </c>
      <c r="E1936" s="844">
        <f t="shared" ref="E1936:G1937" si="164">E1978</f>
        <v>1.27</v>
      </c>
      <c r="F1936" s="844">
        <f t="shared" si="164"/>
        <v>1.02</v>
      </c>
      <c r="G1936" s="844">
        <f t="shared" si="164"/>
        <v>0.83</v>
      </c>
      <c r="H1936" s="842"/>
      <c r="I1936" s="888">
        <f>ROUND(C1936*((VLOOKUP(A1936,Material!$A$8:$H$108,6,0)*Composições!E1936)+(VLOOKUP(A1936,Material!$A$8:$H$108,7,0)*Composições!F1936)+(VLOOKUP(A1936,Material!$A$8:$H$108,8,0)*Composições!G1936)),4)</f>
        <v>0</v>
      </c>
    </row>
    <row r="1937" spans="1:9" x14ac:dyDescent="0.25">
      <c r="A1937" s="838" t="s">
        <v>48</v>
      </c>
      <c r="B1937" s="839" t="s">
        <v>61</v>
      </c>
      <c r="C1937" s="881">
        <v>4.981E-2</v>
      </c>
      <c r="D1937" s="840" t="s">
        <v>69</v>
      </c>
      <c r="E1937" s="844">
        <f t="shared" si="164"/>
        <v>1.22</v>
      </c>
      <c r="F1937" s="844">
        <f t="shared" si="164"/>
        <v>0.97</v>
      </c>
      <c r="G1937" s="844">
        <f t="shared" si="164"/>
        <v>0.79</v>
      </c>
      <c r="H1937" s="842"/>
      <c r="I1937" s="888">
        <f>ROUND(C1937*((VLOOKUP(A1937,Material!$A$8:$H$108,6,0)*Composições!E1937)+(VLOOKUP(A1937,Material!$A$8:$H$108,7,0)*Composições!F1937)+(VLOOKUP(A1937,Material!$A$8:$H$108,8,0)*Composições!G1937)),4)</f>
        <v>0</v>
      </c>
    </row>
    <row r="1938" spans="1:9" ht="42.75" x14ac:dyDescent="0.25">
      <c r="A1938" s="838" t="s">
        <v>1224</v>
      </c>
      <c r="B1938" s="839" t="s">
        <v>1225</v>
      </c>
      <c r="C1938" s="902">
        <v>6.9999999999999994E-5</v>
      </c>
      <c r="D1938" s="840" t="s">
        <v>69</v>
      </c>
      <c r="E1938" s="844">
        <f>E1937</f>
        <v>1.22</v>
      </c>
      <c r="F1938" s="844">
        <f>F1937</f>
        <v>0.97</v>
      </c>
      <c r="G1938" s="844">
        <f>G1937</f>
        <v>0.79</v>
      </c>
      <c r="H1938" s="850" t="s">
        <v>70</v>
      </c>
      <c r="I1938" s="889">
        <f>SUM(I1936:I1937)</f>
        <v>0</v>
      </c>
    </row>
    <row r="1939" spans="1:9" ht="15.75" thickBot="1" x14ac:dyDescent="0.3">
      <c r="A1939" s="865"/>
      <c r="B1939" s="747"/>
      <c r="C1939" s="747"/>
      <c r="D1939" s="747"/>
      <c r="E1939" s="747"/>
      <c r="F1939" s="747"/>
      <c r="G1939" s="747"/>
      <c r="H1939" s="649" t="s">
        <v>71</v>
      </c>
      <c r="I1939" s="876">
        <f>ROUND(I1938+I1933+I1928,2)</f>
        <v>143.22999999999999</v>
      </c>
    </row>
    <row r="1940" spans="1:9" x14ac:dyDescent="0.25">
      <c r="A1940" s="849"/>
      <c r="B1940" s="839" t="s">
        <v>72</v>
      </c>
      <c r="C1940" s="842"/>
      <c r="D1940" s="842"/>
      <c r="E1940" s="842"/>
      <c r="F1940" s="842"/>
      <c r="G1940" s="842"/>
      <c r="H1940" s="842"/>
      <c r="I1940" s="867"/>
    </row>
    <row r="1941" spans="1:9" x14ac:dyDescent="0.25">
      <c r="A1941" s="849"/>
      <c r="B1941" s="842"/>
      <c r="C1941" s="842"/>
      <c r="D1941" s="842"/>
      <c r="E1941" s="842"/>
      <c r="F1941" s="842"/>
      <c r="G1941" s="842"/>
      <c r="H1941" s="842"/>
      <c r="I1941" s="867"/>
    </row>
    <row r="1942" spans="1:9" ht="18" x14ac:dyDescent="0.25">
      <c r="A1942" s="822" t="s">
        <v>223</v>
      </c>
      <c r="B1942" s="823"/>
      <c r="C1942" s="823"/>
      <c r="D1942" s="824"/>
      <c r="E1942" s="823"/>
      <c r="F1942" s="825"/>
      <c r="G1942" s="824"/>
      <c r="H1942" s="823"/>
      <c r="I1942" s="826"/>
    </row>
    <row r="1943" spans="1:9" ht="15.75" x14ac:dyDescent="0.25">
      <c r="A1943" s="877" t="s">
        <v>0</v>
      </c>
      <c r="B1943" s="878"/>
      <c r="C1943" s="828"/>
      <c r="D1943" s="829" t="str">
        <f>$D$3</f>
        <v>Julho/2022</v>
      </c>
      <c r="E1943" s="828"/>
      <c r="F1943" s="828"/>
      <c r="G1943" s="830" t="s">
        <v>1</v>
      </c>
      <c r="H1943" s="879">
        <v>0.747</v>
      </c>
      <c r="I1943" s="831" t="s">
        <v>2</v>
      </c>
    </row>
    <row r="1944" spans="1:9" ht="31.5" x14ac:dyDescent="0.25">
      <c r="A1944" s="880">
        <v>2306070</v>
      </c>
      <c r="B1944" s="817" t="s">
        <v>1226</v>
      </c>
      <c r="C1944" s="745" t="str">
        <f>I1943</f>
        <v>m³</v>
      </c>
      <c r="D1944" s="749">
        <f>I1981</f>
        <v>1294.5</v>
      </c>
      <c r="E1944" s="746"/>
      <c r="F1944" s="746"/>
      <c r="G1944" s="746"/>
      <c r="H1944" s="733"/>
      <c r="I1944" s="833" t="s">
        <v>5</v>
      </c>
    </row>
    <row r="1945" spans="1:9" ht="15.75" x14ac:dyDescent="0.25">
      <c r="A1945" s="834"/>
      <c r="B1945" s="828"/>
      <c r="C1945" s="828"/>
      <c r="D1945" s="1100" t="s">
        <v>6</v>
      </c>
      <c r="E1945" s="1101"/>
      <c r="F1945" s="1100" t="s">
        <v>7</v>
      </c>
      <c r="G1945" s="1101"/>
      <c r="H1945" s="828"/>
      <c r="I1945" s="835" t="s">
        <v>8</v>
      </c>
    </row>
    <row r="1946" spans="1:9" ht="15.75" x14ac:dyDescent="0.25">
      <c r="A1946" s="836" t="s">
        <v>9</v>
      </c>
      <c r="B1946" s="746"/>
      <c r="C1946" s="734" t="s">
        <v>10</v>
      </c>
      <c r="D1946" s="734" t="s">
        <v>11</v>
      </c>
      <c r="E1946" s="734" t="s">
        <v>12</v>
      </c>
      <c r="F1946" s="734" t="s">
        <v>13</v>
      </c>
      <c r="G1946" s="734" t="s">
        <v>14</v>
      </c>
      <c r="H1946" s="746"/>
      <c r="I1946" s="837" t="s">
        <v>15</v>
      </c>
    </row>
    <row r="1947" spans="1:9" ht="28.5" x14ac:dyDescent="0.25">
      <c r="A1947" s="838" t="s">
        <v>1222</v>
      </c>
      <c r="B1947" s="839" t="s">
        <v>1221</v>
      </c>
      <c r="C1947" s="881">
        <v>2.264E-2</v>
      </c>
      <c r="D1947" s="873">
        <v>1</v>
      </c>
      <c r="E1947" s="873" t="s">
        <v>20</v>
      </c>
      <c r="F1947" s="841">
        <f>VLOOKUP(A1947,Equipamento!$A$8:$E$91,4,0)</f>
        <v>6.2618</v>
      </c>
      <c r="G1947" s="841">
        <f>VLOOKUP(A1947,Equipamento!$A$8:$E$91,5,0)</f>
        <v>3.6606000000000001</v>
      </c>
      <c r="H1947" s="842"/>
      <c r="I1947" s="843">
        <f t="shared" ref="I1947:I1953" si="165">ROUND(C1947*D1947*F1947+C1947*E1947*G1947,4)</f>
        <v>0.14180000000000001</v>
      </c>
    </row>
    <row r="1948" spans="1:9" x14ac:dyDescent="0.25">
      <c r="A1948" s="838" t="s">
        <v>203</v>
      </c>
      <c r="B1948" s="839" t="s">
        <v>894</v>
      </c>
      <c r="C1948" s="881">
        <v>1</v>
      </c>
      <c r="D1948" s="873">
        <v>0.01</v>
      </c>
      <c r="E1948" s="873">
        <v>0.99</v>
      </c>
      <c r="F1948" s="841">
        <f>VLOOKUP(A1948,Equipamento!$A$8:$E$91,4,0)</f>
        <v>280.83699999999999</v>
      </c>
      <c r="G1948" s="841">
        <f>VLOOKUP(A1948,Equipamento!$A$8:$E$91,5,0)</f>
        <v>63.352499999999999</v>
      </c>
      <c r="H1948" s="842"/>
      <c r="I1948" s="843">
        <f t="shared" si="165"/>
        <v>65.527299999999997</v>
      </c>
    </row>
    <row r="1949" spans="1:9" ht="28.5" x14ac:dyDescent="0.25">
      <c r="A1949" s="838" t="s">
        <v>905</v>
      </c>
      <c r="B1949" s="839" t="s">
        <v>1227</v>
      </c>
      <c r="C1949" s="881">
        <v>1</v>
      </c>
      <c r="D1949" s="873">
        <v>1</v>
      </c>
      <c r="E1949" s="873">
        <v>0</v>
      </c>
      <c r="F1949" s="841">
        <f>VLOOKUP(A1949,Equipamento!$A$8:$E$91,4,0)</f>
        <v>509.94810000000001</v>
      </c>
      <c r="G1949" s="841">
        <f>VLOOKUP(A1949,Equipamento!$A$8:$E$91,5,0)</f>
        <v>66.799899999999994</v>
      </c>
      <c r="H1949" s="842"/>
      <c r="I1949" s="843">
        <f t="shared" si="165"/>
        <v>509.94810000000001</v>
      </c>
    </row>
    <row r="1950" spans="1:9" x14ac:dyDescent="0.25">
      <c r="A1950" s="838" t="s">
        <v>890</v>
      </c>
      <c r="B1950" s="839" t="s">
        <v>896</v>
      </c>
      <c r="C1950" s="881">
        <v>3.0040000000000001E-2</v>
      </c>
      <c r="D1950" s="873">
        <v>1</v>
      </c>
      <c r="E1950" s="873">
        <v>0</v>
      </c>
      <c r="F1950" s="841">
        <f>VLOOKUP(A1950,Equipamento!$A$8:$E$91,4,0)</f>
        <v>118.7978</v>
      </c>
      <c r="G1950" s="841">
        <f>VLOOKUP(A1950,Equipamento!$A$8:$E$91,5,0)</f>
        <v>5.2740999999999998</v>
      </c>
      <c r="H1950" s="842"/>
      <c r="I1950" s="843">
        <f t="shared" si="165"/>
        <v>3.5687000000000002</v>
      </c>
    </row>
    <row r="1951" spans="1:9" ht="28.5" x14ac:dyDescent="0.25">
      <c r="A1951" s="838" t="s">
        <v>891</v>
      </c>
      <c r="B1951" s="839" t="s">
        <v>897</v>
      </c>
      <c r="C1951" s="881">
        <v>3.0040000000000001E-2</v>
      </c>
      <c r="D1951" s="873">
        <v>1</v>
      </c>
      <c r="E1951" s="873">
        <v>0</v>
      </c>
      <c r="F1951" s="841">
        <f>VLOOKUP(A1951,Equipamento!$A$8:$E$91,4,0)</f>
        <v>22.8276</v>
      </c>
      <c r="G1951" s="841">
        <f>VLOOKUP(A1951,Equipamento!$A$8:$E$91,5,0)</f>
        <v>21.154199999999999</v>
      </c>
      <c r="H1951" s="842"/>
      <c r="I1951" s="843">
        <f t="shared" si="165"/>
        <v>0.68569999999999998</v>
      </c>
    </row>
    <row r="1952" spans="1:9" ht="28.5" x14ac:dyDescent="0.25">
      <c r="A1952" s="838" t="s">
        <v>892</v>
      </c>
      <c r="B1952" s="839" t="s">
        <v>898</v>
      </c>
      <c r="C1952" s="881">
        <v>1</v>
      </c>
      <c r="D1952" s="873">
        <v>1</v>
      </c>
      <c r="E1952" s="873">
        <v>0</v>
      </c>
      <c r="F1952" s="841">
        <f>VLOOKUP(A1952,Equipamento!$A$8:$E$91,4,0)</f>
        <v>268.88929999999999</v>
      </c>
      <c r="G1952" s="841">
        <f>VLOOKUP(A1952,Equipamento!$A$8:$E$91,5,0)</f>
        <v>140.04239999999999</v>
      </c>
      <c r="H1952" s="842"/>
      <c r="I1952" s="843">
        <f t="shared" si="165"/>
        <v>268.88929999999999</v>
      </c>
    </row>
    <row r="1953" spans="1:9" ht="28.5" x14ac:dyDescent="0.25">
      <c r="A1953" s="838" t="s">
        <v>21</v>
      </c>
      <c r="B1953" s="839" t="s">
        <v>22</v>
      </c>
      <c r="C1953" s="881">
        <v>8.362E-2</v>
      </c>
      <c r="D1953" s="873">
        <v>1</v>
      </c>
      <c r="E1953" s="873">
        <v>0</v>
      </c>
      <c r="F1953" s="841">
        <f>VLOOKUP(A1953,Equipamento!$A$8:$E$91,4,0)</f>
        <v>0.77129999999999999</v>
      </c>
      <c r="G1953" s="841">
        <f>VLOOKUP(A1953,Equipamento!$A$8:$E$91,5,0)</f>
        <v>0.52439999999999998</v>
      </c>
      <c r="H1953" s="842"/>
      <c r="I1953" s="843">
        <f t="shared" si="165"/>
        <v>6.4500000000000002E-2</v>
      </c>
    </row>
    <row r="1954" spans="1:9" ht="15" x14ac:dyDescent="0.25">
      <c r="A1954" s="845"/>
      <c r="B1954" s="739"/>
      <c r="C1954" s="750"/>
      <c r="D1954" s="739"/>
      <c r="E1954" s="739"/>
      <c r="F1954" s="739"/>
      <c r="G1954" s="739"/>
      <c r="H1954" s="646" t="s">
        <v>26</v>
      </c>
      <c r="I1954" s="846">
        <f>SUM(I1947:I1953)</f>
        <v>848.82539999999995</v>
      </c>
    </row>
    <row r="1955" spans="1:9" ht="15" x14ac:dyDescent="0.25">
      <c r="A1955" s="847" t="s">
        <v>27</v>
      </c>
      <c r="B1955" s="740"/>
      <c r="C1955" s="737" t="s">
        <v>10</v>
      </c>
      <c r="D1955" s="735" t="s">
        <v>28</v>
      </c>
      <c r="E1955" s="740"/>
      <c r="F1955" s="735" t="s">
        <v>29</v>
      </c>
      <c r="G1955" s="740"/>
      <c r="H1955" s="740"/>
      <c r="I1955" s="848" t="s">
        <v>30</v>
      </c>
    </row>
    <row r="1956" spans="1:9" x14ac:dyDescent="0.25">
      <c r="A1956" s="838" t="s">
        <v>34</v>
      </c>
      <c r="B1956" s="839" t="s">
        <v>35</v>
      </c>
      <c r="C1956" s="881">
        <v>4.2414899999999998</v>
      </c>
      <c r="D1956" s="840" t="s">
        <v>33</v>
      </c>
      <c r="E1956" s="842"/>
      <c r="F1956" s="841">
        <f>VLOOKUP(A1956,'Mão de obra'!$A$3:$E$34,5,0)</f>
        <v>16.700700000000001</v>
      </c>
      <c r="G1956" s="842"/>
      <c r="H1956" s="842"/>
      <c r="I1956" s="843">
        <f t="shared" ref="I1956" si="166">ROUND(C1956*F1956,4)</f>
        <v>70.835899999999995</v>
      </c>
    </row>
    <row r="1957" spans="1:9" ht="15" x14ac:dyDescent="0.25">
      <c r="A1957" s="849"/>
      <c r="B1957" s="842"/>
      <c r="C1957" s="882"/>
      <c r="D1957" s="842"/>
      <c r="E1957" s="842"/>
      <c r="F1957" s="842"/>
      <c r="G1957" s="842"/>
      <c r="H1957" s="850" t="s">
        <v>36</v>
      </c>
      <c r="I1957" s="851">
        <f>SUM(I1956:I1956)</f>
        <v>70.835899999999995</v>
      </c>
    </row>
    <row r="1958" spans="1:9" ht="15" x14ac:dyDescent="0.25">
      <c r="A1958" s="845"/>
      <c r="B1958" s="739"/>
      <c r="C1958" s="750"/>
      <c r="D1958" s="739"/>
      <c r="E1958" s="739"/>
      <c r="F1958" s="739"/>
      <c r="G1958" s="739"/>
      <c r="H1958" s="646" t="s">
        <v>37</v>
      </c>
      <c r="I1958" s="846">
        <f>I1957+I1954</f>
        <v>919.66129999999998</v>
      </c>
    </row>
    <row r="1959" spans="1:9" ht="15" x14ac:dyDescent="0.25">
      <c r="A1959" s="849"/>
      <c r="B1959" s="842"/>
      <c r="C1959" s="882"/>
      <c r="D1959" s="842"/>
      <c r="E1959" s="842"/>
      <c r="F1959" s="842"/>
      <c r="G1959" s="842"/>
      <c r="H1959" s="850" t="s">
        <v>38</v>
      </c>
      <c r="I1959" s="853">
        <f>ROUND(I1958/H1943,4)</f>
        <v>1231.1396</v>
      </c>
    </row>
    <row r="1960" spans="1:9" ht="15" x14ac:dyDescent="0.25">
      <c r="A1960" s="849"/>
      <c r="B1960" s="842"/>
      <c r="C1960" s="882"/>
      <c r="D1960" s="842"/>
      <c r="E1960" s="842"/>
      <c r="F1960" s="842"/>
      <c r="G1960" s="842"/>
      <c r="H1960" s="850" t="s">
        <v>39</v>
      </c>
      <c r="I1960" s="853">
        <v>0</v>
      </c>
    </row>
    <row r="1961" spans="1:9" ht="15" x14ac:dyDescent="0.25">
      <c r="A1961" s="845"/>
      <c r="B1961" s="739"/>
      <c r="C1961" s="750"/>
      <c r="D1961" s="739"/>
      <c r="E1961" s="739"/>
      <c r="F1961" s="739"/>
      <c r="G1961" s="739"/>
      <c r="H1961" s="646" t="s">
        <v>40</v>
      </c>
      <c r="I1961" s="874">
        <v>0</v>
      </c>
    </row>
    <row r="1962" spans="1:9" ht="15" x14ac:dyDescent="0.25">
      <c r="A1962" s="847" t="s">
        <v>41</v>
      </c>
      <c r="B1962" s="740"/>
      <c r="C1962" s="737" t="s">
        <v>10</v>
      </c>
      <c r="D1962" s="735" t="s">
        <v>28</v>
      </c>
      <c r="E1962" s="740"/>
      <c r="F1962" s="735" t="s">
        <v>42</v>
      </c>
      <c r="G1962" s="740"/>
      <c r="H1962" s="740"/>
      <c r="I1962" s="848" t="s">
        <v>43</v>
      </c>
    </row>
    <row r="1963" spans="1:9" x14ac:dyDescent="0.25">
      <c r="A1963" s="838" t="s">
        <v>44</v>
      </c>
      <c r="B1963" s="839" t="s">
        <v>45</v>
      </c>
      <c r="C1963" s="881">
        <v>6.4759999999999998E-2</v>
      </c>
      <c r="D1963" s="840" t="s">
        <v>2</v>
      </c>
      <c r="E1963" s="842"/>
      <c r="F1963" s="841">
        <f>VLOOKUP(A1963,Material!$A$8:$D$108,4,0)</f>
        <v>78.012299999999996</v>
      </c>
      <c r="G1963" s="842"/>
      <c r="H1963" s="842"/>
      <c r="I1963" s="843">
        <f>ROUND(C1963*F1963,4)</f>
        <v>5.0521000000000003</v>
      </c>
    </row>
    <row r="1964" spans="1:9" x14ac:dyDescent="0.25">
      <c r="A1964" s="838" t="s">
        <v>48</v>
      </c>
      <c r="B1964" s="839" t="s">
        <v>49</v>
      </c>
      <c r="C1964" s="881">
        <v>49.814660000000003</v>
      </c>
      <c r="D1964" s="840" t="s">
        <v>50</v>
      </c>
      <c r="E1964" s="842"/>
      <c r="F1964" s="841">
        <f>VLOOKUP(A1964,Material!$A$8:$D$108,4,0)</f>
        <v>0.5454</v>
      </c>
      <c r="G1964" s="842"/>
      <c r="H1964" s="842"/>
      <c r="I1964" s="843">
        <f t="shared" ref="I1964:I1966" si="167">ROUND(C1964*F1964,4)</f>
        <v>27.168900000000001</v>
      </c>
    </row>
    <row r="1965" spans="1:9" x14ac:dyDescent="0.25">
      <c r="A1965" s="838" t="s">
        <v>909</v>
      </c>
      <c r="B1965" s="839" t="s">
        <v>1248</v>
      </c>
      <c r="C1965" s="881">
        <v>2.5000000000000001E-3</v>
      </c>
      <c r="D1965" s="840" t="s">
        <v>136</v>
      </c>
      <c r="E1965" s="842"/>
      <c r="F1965" s="841">
        <f>VLOOKUP(A1965,Material!$A$8:$D$108,4,0)</f>
        <v>9247.9637000000002</v>
      </c>
      <c r="G1965" s="842"/>
      <c r="H1965" s="842"/>
      <c r="I1965" s="843">
        <f t="shared" si="167"/>
        <v>23.119900000000001</v>
      </c>
    </row>
    <row r="1966" spans="1:9" x14ac:dyDescent="0.25">
      <c r="A1966" s="838" t="s">
        <v>907</v>
      </c>
      <c r="B1966" s="839" t="s">
        <v>908</v>
      </c>
      <c r="C1966" s="881">
        <v>2.0000000000000001E-4</v>
      </c>
      <c r="D1966" s="840" t="s">
        <v>1215</v>
      </c>
      <c r="E1966" s="842"/>
      <c r="F1966" s="841">
        <f>VLOOKUP(A1966,Material!$A$8:$D$108,4,0)</f>
        <v>30869.0897</v>
      </c>
      <c r="G1966" s="842"/>
      <c r="H1966" s="842"/>
      <c r="I1966" s="843">
        <f t="shared" si="167"/>
        <v>6.1738</v>
      </c>
    </row>
    <row r="1967" spans="1:9" ht="15" x14ac:dyDescent="0.25">
      <c r="A1967" s="845"/>
      <c r="B1967" s="739"/>
      <c r="C1967" s="750"/>
      <c r="D1967" s="739"/>
      <c r="E1967" s="739"/>
      <c r="F1967" s="739"/>
      <c r="G1967" s="739"/>
      <c r="H1967" s="646" t="s">
        <v>51</v>
      </c>
      <c r="I1967" s="846">
        <f>SUM(I1963:I1966)</f>
        <v>61.514700000000005</v>
      </c>
    </row>
    <row r="1968" spans="1:9" ht="15" x14ac:dyDescent="0.25">
      <c r="A1968" s="847" t="s">
        <v>52</v>
      </c>
      <c r="B1968" s="740"/>
      <c r="C1968" s="737" t="s">
        <v>10</v>
      </c>
      <c r="D1968" s="735" t="s">
        <v>28</v>
      </c>
      <c r="E1968" s="740"/>
      <c r="F1968" s="735" t="s">
        <v>43</v>
      </c>
      <c r="G1968" s="740"/>
      <c r="H1968" s="740"/>
      <c r="I1968" s="856" t="s">
        <v>43</v>
      </c>
    </row>
    <row r="1969" spans="1:9" x14ac:dyDescent="0.25">
      <c r="A1969" s="914"/>
      <c r="B1969" s="911"/>
      <c r="C1969" s="915"/>
      <c r="D1969" s="916"/>
      <c r="E1969" s="911"/>
      <c r="F1969" s="917"/>
      <c r="G1969" s="842"/>
      <c r="H1969" s="842"/>
      <c r="I1969" s="892">
        <f>F1969*C1969</f>
        <v>0</v>
      </c>
    </row>
    <row r="1970" spans="1:9" ht="15" x14ac:dyDescent="0.25">
      <c r="A1970" s="834"/>
      <c r="B1970" s="828"/>
      <c r="C1970" s="828"/>
      <c r="D1970" s="828"/>
      <c r="E1970" s="884"/>
      <c r="F1970" s="917"/>
      <c r="G1970" s="884"/>
      <c r="H1970" s="850" t="s">
        <v>53</v>
      </c>
      <c r="I1970" s="892">
        <f>I1969</f>
        <v>0</v>
      </c>
    </row>
    <row r="1971" spans="1:9" ht="15" x14ac:dyDescent="0.25">
      <c r="A1971" s="858"/>
      <c r="B1971" s="746"/>
      <c r="C1971" s="746"/>
      <c r="D1971" s="746"/>
      <c r="E1971" s="741"/>
      <c r="F1971" s="741"/>
      <c r="G1971" s="741"/>
      <c r="H1971" s="646" t="s">
        <v>54</v>
      </c>
      <c r="I1971" s="846">
        <f>I1970+I1967+I1959+I1960+I1961</f>
        <v>1292.6542999999999</v>
      </c>
    </row>
    <row r="1972" spans="1:9" ht="15.75" x14ac:dyDescent="0.25">
      <c r="A1972" s="860" t="s">
        <v>55</v>
      </c>
      <c r="B1972" s="816"/>
      <c r="C1972" s="815" t="s">
        <v>56</v>
      </c>
      <c r="D1972" s="815" t="s">
        <v>10</v>
      </c>
      <c r="E1972" s="815" t="s">
        <v>28</v>
      </c>
      <c r="F1972" s="815" t="s">
        <v>43</v>
      </c>
      <c r="G1972" s="816"/>
      <c r="H1972" s="816"/>
      <c r="I1972" s="861" t="s">
        <v>43</v>
      </c>
    </row>
    <row r="1973" spans="1:9" x14ac:dyDescent="0.25">
      <c r="A1973" s="838" t="s">
        <v>44</v>
      </c>
      <c r="B1973" s="839" t="s">
        <v>57</v>
      </c>
      <c r="C1973" s="840" t="s">
        <v>58</v>
      </c>
      <c r="D1973" s="840">
        <v>9.7140000000000004E-2</v>
      </c>
      <c r="E1973" s="840" t="s">
        <v>59</v>
      </c>
      <c r="F1973" s="841">
        <f>$I$1582</f>
        <v>1.82</v>
      </c>
      <c r="G1973" s="842"/>
      <c r="H1973" s="842"/>
      <c r="I1973" s="843">
        <f>ROUND(F1973*D1973,4)</f>
        <v>0.17680000000000001</v>
      </c>
    </row>
    <row r="1974" spans="1:9" x14ac:dyDescent="0.25">
      <c r="A1974" s="838" t="s">
        <v>48</v>
      </c>
      <c r="B1974" s="839" t="s">
        <v>61</v>
      </c>
      <c r="C1974" s="840" t="s">
        <v>62</v>
      </c>
      <c r="D1974" s="840">
        <v>4.981E-2</v>
      </c>
      <c r="E1974" s="840" t="s">
        <v>59</v>
      </c>
      <c r="F1974" s="841">
        <f>$I$1609</f>
        <v>33.44</v>
      </c>
      <c r="G1974" s="842"/>
      <c r="H1974" s="842"/>
      <c r="I1974" s="843">
        <f>ROUND(F1974*D1974,4)</f>
        <v>1.6656</v>
      </c>
    </row>
    <row r="1975" spans="1:9" ht="15" x14ac:dyDescent="0.25">
      <c r="A1975" s="845"/>
      <c r="B1975" s="739"/>
      <c r="C1975" s="739"/>
      <c r="D1975" s="739"/>
      <c r="E1975" s="739"/>
      <c r="F1975" s="739"/>
      <c r="G1975" s="739"/>
      <c r="H1975" s="646" t="s">
        <v>63</v>
      </c>
      <c r="I1975" s="846">
        <f>SUM(I1973:I1974)</f>
        <v>1.8424</v>
      </c>
    </row>
    <row r="1976" spans="1:9" ht="15" x14ac:dyDescent="0.25">
      <c r="A1976" s="862" t="s">
        <v>64</v>
      </c>
      <c r="B1976" s="842"/>
      <c r="C1976" s="863" t="s">
        <v>10</v>
      </c>
      <c r="D1976" s="863" t="s">
        <v>28</v>
      </c>
      <c r="E1976" s="740"/>
      <c r="F1976" s="735" t="s">
        <v>65</v>
      </c>
      <c r="G1976" s="740"/>
      <c r="H1976" s="842"/>
      <c r="I1976" s="853" t="s">
        <v>43</v>
      </c>
    </row>
    <row r="1977" spans="1:9" ht="15" x14ac:dyDescent="0.25">
      <c r="A1977" s="845"/>
      <c r="B1977" s="739"/>
      <c r="C1977" s="739"/>
      <c r="D1977" s="739"/>
      <c r="E1977" s="736" t="s">
        <v>66</v>
      </c>
      <c r="F1977" s="736" t="s">
        <v>67</v>
      </c>
      <c r="G1977" s="736" t="s">
        <v>68</v>
      </c>
      <c r="H1977" s="739"/>
      <c r="I1977" s="864"/>
    </row>
    <row r="1978" spans="1:9" x14ac:dyDescent="0.25">
      <c r="A1978" s="838" t="s">
        <v>44</v>
      </c>
      <c r="B1978" s="839" t="s">
        <v>57</v>
      </c>
      <c r="C1978" s="840">
        <v>0.36299999999999999</v>
      </c>
      <c r="D1978" s="840" t="s">
        <v>69</v>
      </c>
      <c r="E1978" s="844">
        <f>I1504</f>
        <v>1.27</v>
      </c>
      <c r="F1978" s="844">
        <f>I1530</f>
        <v>1.02</v>
      </c>
      <c r="G1978" s="844">
        <f>I1556</f>
        <v>0.83</v>
      </c>
      <c r="H1978" s="842"/>
      <c r="I1978" s="888">
        <f>ROUND(C1978*((VLOOKUP(A1978,Material!$A$8:$H$108,6,0)*Composições!E1978)+(VLOOKUP(A1978,Material!$A$8:$H$108,7,0)*Composições!F1978)+(VLOOKUP(A1978,Material!$A$8:$H$108,8,0)*Composições!G1978)),4)</f>
        <v>0</v>
      </c>
    </row>
    <row r="1979" spans="1:9" x14ac:dyDescent="0.25">
      <c r="A1979" s="838" t="s">
        <v>48</v>
      </c>
      <c r="B1979" s="839" t="s">
        <v>61</v>
      </c>
      <c r="C1979" s="840">
        <v>0.20200000000000001</v>
      </c>
      <c r="D1979" s="840" t="s">
        <v>69</v>
      </c>
      <c r="E1979" s="844">
        <f>I1426</f>
        <v>1.22</v>
      </c>
      <c r="F1979" s="844">
        <f>I1452</f>
        <v>0.97</v>
      </c>
      <c r="G1979" s="844">
        <f>I1478</f>
        <v>0.79</v>
      </c>
      <c r="H1979" s="842"/>
      <c r="I1979" s="888">
        <f>ROUND(C1979*((VLOOKUP(A1979,Material!$A$8:$H$108,6,0)*Composições!E1979)+(VLOOKUP(A1979,Material!$A$8:$H$108,7,0)*Composições!F1979)+(VLOOKUP(A1979,Material!$A$8:$H$108,8,0)*Composições!G1979)),4)</f>
        <v>0</v>
      </c>
    </row>
    <row r="1980" spans="1:9" ht="15" x14ac:dyDescent="0.25">
      <c r="A1980" s="849"/>
      <c r="B1980" s="842"/>
      <c r="C1980" s="842"/>
      <c r="D1980" s="842"/>
      <c r="E1980" s="842"/>
      <c r="F1980" s="842"/>
      <c r="G1980" s="842"/>
      <c r="H1980" s="850" t="s">
        <v>70</v>
      </c>
      <c r="I1980" s="889">
        <f>SUM(I1978:I1979)</f>
        <v>0</v>
      </c>
    </row>
    <row r="1981" spans="1:9" ht="15.75" thickBot="1" x14ac:dyDescent="0.3">
      <c r="A1981" s="865"/>
      <c r="B1981" s="747"/>
      <c r="C1981" s="747"/>
      <c r="D1981" s="747"/>
      <c r="E1981" s="747"/>
      <c r="F1981" s="747"/>
      <c r="G1981" s="747"/>
      <c r="H1981" s="649" t="s">
        <v>71</v>
      </c>
      <c r="I1981" s="876">
        <f>ROUND(I1980+I1975+I1971,2)</f>
        <v>1294.5</v>
      </c>
    </row>
    <row r="1982" spans="1:9" x14ac:dyDescent="0.25">
      <c r="A1982" s="849"/>
      <c r="B1982" s="839" t="s">
        <v>72</v>
      </c>
      <c r="C1982" s="842"/>
      <c r="D1982" s="842"/>
      <c r="E1982" s="842"/>
      <c r="F1982" s="842"/>
      <c r="G1982" s="842"/>
      <c r="H1982" s="842"/>
      <c r="I1982" s="867"/>
    </row>
    <row r="1983" spans="1:9" x14ac:dyDescent="0.25">
      <c r="A1983" s="849"/>
      <c r="B1983" s="842"/>
      <c r="C1983" s="842"/>
      <c r="D1983" s="842"/>
      <c r="E1983" s="842"/>
      <c r="F1983" s="842"/>
      <c r="G1983" s="842"/>
      <c r="H1983" s="842"/>
      <c r="I1983" s="867"/>
    </row>
    <row r="1984" spans="1:9" ht="18" x14ac:dyDescent="0.25">
      <c r="A1984" s="822" t="s">
        <v>223</v>
      </c>
      <c r="B1984" s="823"/>
      <c r="C1984" s="823"/>
      <c r="D1984" s="824"/>
      <c r="E1984" s="823"/>
      <c r="F1984" s="825"/>
      <c r="G1984" s="824"/>
      <c r="H1984" s="823"/>
      <c r="I1984" s="826"/>
    </row>
    <row r="1985" spans="1:9" ht="15.75" x14ac:dyDescent="0.25">
      <c r="A1985" s="877" t="s">
        <v>0</v>
      </c>
      <c r="B1985" s="878"/>
      <c r="C1985" s="828"/>
      <c r="D1985" s="829" t="str">
        <f>$D$3</f>
        <v>Julho/2022</v>
      </c>
      <c r="E1985" s="828"/>
      <c r="F1985" s="828"/>
      <c r="G1985" s="830" t="s">
        <v>1</v>
      </c>
      <c r="H1985" s="879">
        <v>9</v>
      </c>
      <c r="I1985" s="831" t="s">
        <v>2</v>
      </c>
    </row>
    <row r="1986" spans="1:9" ht="15.75" x14ac:dyDescent="0.25">
      <c r="A1986" s="880">
        <v>1100657</v>
      </c>
      <c r="B1986" s="817" t="s">
        <v>1175</v>
      </c>
      <c r="C1986" s="745" t="str">
        <f>I1985</f>
        <v>m³</v>
      </c>
      <c r="D1986" s="749">
        <f>I2008</f>
        <v>3.09</v>
      </c>
      <c r="E1986" s="746"/>
      <c r="F1986" s="746"/>
      <c r="G1986" s="746"/>
      <c r="H1986" s="733"/>
      <c r="I1986" s="833" t="s">
        <v>5</v>
      </c>
    </row>
    <row r="1987" spans="1:9" ht="15.75" x14ac:dyDescent="0.25">
      <c r="A1987" s="834"/>
      <c r="B1987" s="828"/>
      <c r="C1987" s="828"/>
      <c r="D1987" s="1100" t="s">
        <v>6</v>
      </c>
      <c r="E1987" s="1101"/>
      <c r="F1987" s="1100" t="s">
        <v>7</v>
      </c>
      <c r="G1987" s="1101"/>
      <c r="H1987" s="828"/>
      <c r="I1987" s="835" t="s">
        <v>8</v>
      </c>
    </row>
    <row r="1988" spans="1:9" ht="15.75" x14ac:dyDescent="0.25">
      <c r="A1988" s="836" t="s">
        <v>9</v>
      </c>
      <c r="B1988" s="746"/>
      <c r="C1988" s="734" t="s">
        <v>10</v>
      </c>
      <c r="D1988" s="734" t="s">
        <v>11</v>
      </c>
      <c r="E1988" s="734" t="s">
        <v>12</v>
      </c>
      <c r="F1988" s="734" t="s">
        <v>13</v>
      </c>
      <c r="G1988" s="734" t="s">
        <v>14</v>
      </c>
      <c r="H1988" s="746"/>
      <c r="I1988" s="837" t="s">
        <v>15</v>
      </c>
    </row>
    <row r="1989" spans="1:9" x14ac:dyDescent="0.25">
      <c r="A1989" s="838" t="s">
        <v>1176</v>
      </c>
      <c r="B1989" s="839" t="s">
        <v>1177</v>
      </c>
      <c r="C1989" s="881">
        <v>1</v>
      </c>
      <c r="D1989" s="873">
        <v>1</v>
      </c>
      <c r="E1989" s="873" t="s">
        <v>20</v>
      </c>
      <c r="F1989" s="841">
        <f>VLOOKUP(A1989,Equipamento!$A$8:$E$91,4,0)</f>
        <v>11.087300000000001</v>
      </c>
      <c r="G1989" s="841">
        <f>VLOOKUP(A1989,Equipamento!$A$8:$E$91,5,0)</f>
        <v>0.80469999999999997</v>
      </c>
      <c r="H1989" s="842"/>
      <c r="I1989" s="843">
        <f t="shared" ref="I1989" si="168">ROUND(C1989*D1989*F1989+C1989*E1989*G1989,4)</f>
        <v>11.087300000000001</v>
      </c>
    </row>
    <row r="1990" spans="1:9" ht="15" x14ac:dyDescent="0.25">
      <c r="A1990" s="845"/>
      <c r="B1990" s="739"/>
      <c r="C1990" s="750"/>
      <c r="D1990" s="739"/>
      <c r="E1990" s="739"/>
      <c r="F1990" s="739"/>
      <c r="G1990" s="739"/>
      <c r="H1990" s="646" t="s">
        <v>26</v>
      </c>
      <c r="I1990" s="846">
        <f>SUM(I1989:I1989)</f>
        <v>11.087300000000001</v>
      </c>
    </row>
    <row r="1991" spans="1:9" ht="15" x14ac:dyDescent="0.25">
      <c r="A1991" s="847" t="s">
        <v>27</v>
      </c>
      <c r="B1991" s="740"/>
      <c r="C1991" s="737" t="s">
        <v>10</v>
      </c>
      <c r="D1991" s="735" t="s">
        <v>28</v>
      </c>
      <c r="E1991" s="740"/>
      <c r="F1991" s="735" t="s">
        <v>29</v>
      </c>
      <c r="G1991" s="740"/>
      <c r="H1991" s="740"/>
      <c r="I1991" s="848" t="s">
        <v>30</v>
      </c>
    </row>
    <row r="1992" spans="1:9" x14ac:dyDescent="0.25">
      <c r="A1992" s="838" t="s">
        <v>34</v>
      </c>
      <c r="B1992" s="839" t="s">
        <v>35</v>
      </c>
      <c r="C1992" s="881">
        <v>1</v>
      </c>
      <c r="D1992" s="840" t="s">
        <v>33</v>
      </c>
      <c r="E1992" s="842"/>
      <c r="F1992" s="841">
        <f>VLOOKUP(A1992,'Mão de obra'!$A$3:$E$34,5,0)</f>
        <v>16.700700000000001</v>
      </c>
      <c r="G1992" s="842"/>
      <c r="H1992" s="842"/>
      <c r="I1992" s="843">
        <f t="shared" ref="I1992" si="169">ROUND(C1992*F1992,4)</f>
        <v>16.700700000000001</v>
      </c>
    </row>
    <row r="1993" spans="1:9" ht="15" x14ac:dyDescent="0.25">
      <c r="A1993" s="849"/>
      <c r="B1993" s="842"/>
      <c r="C1993" s="882"/>
      <c r="D1993" s="842"/>
      <c r="E1993" s="842"/>
      <c r="F1993" s="842"/>
      <c r="G1993" s="842"/>
      <c r="H1993" s="850" t="s">
        <v>36</v>
      </c>
      <c r="I1993" s="843">
        <f>SUM(I1992:I1992)</f>
        <v>16.700700000000001</v>
      </c>
    </row>
    <row r="1994" spans="1:9" ht="15" x14ac:dyDescent="0.25">
      <c r="A1994" s="845"/>
      <c r="B1994" s="739"/>
      <c r="C1994" s="750"/>
      <c r="D1994" s="739"/>
      <c r="E1994" s="739"/>
      <c r="F1994" s="739"/>
      <c r="G1994" s="739"/>
      <c r="H1994" s="646" t="s">
        <v>37</v>
      </c>
      <c r="I1994" s="846">
        <f>I1993+I1990</f>
        <v>27.788000000000004</v>
      </c>
    </row>
    <row r="1995" spans="1:9" ht="15" x14ac:dyDescent="0.25">
      <c r="A1995" s="849"/>
      <c r="B1995" s="842"/>
      <c r="C1995" s="882"/>
      <c r="D1995" s="842"/>
      <c r="E1995" s="842"/>
      <c r="F1995" s="842"/>
      <c r="G1995" s="842"/>
      <c r="H1995" s="850" t="s">
        <v>38</v>
      </c>
      <c r="I1995" s="853">
        <f>ROUND(I1994/H1985,4)</f>
        <v>3.0876000000000001</v>
      </c>
    </row>
    <row r="1996" spans="1:9" ht="15" x14ac:dyDescent="0.25">
      <c r="A1996" s="849"/>
      <c r="B1996" s="842"/>
      <c r="C1996" s="882"/>
      <c r="D1996" s="842"/>
      <c r="E1996" s="842"/>
      <c r="F1996" s="842"/>
      <c r="G1996" s="842"/>
      <c r="H1996" s="850" t="s">
        <v>39</v>
      </c>
      <c r="I1996" s="853">
        <v>0</v>
      </c>
    </row>
    <row r="1997" spans="1:9" ht="15" x14ac:dyDescent="0.25">
      <c r="A1997" s="845"/>
      <c r="B1997" s="739"/>
      <c r="C1997" s="750"/>
      <c r="D1997" s="739"/>
      <c r="E1997" s="739"/>
      <c r="F1997" s="739"/>
      <c r="G1997" s="739"/>
      <c r="H1997" s="646" t="s">
        <v>40</v>
      </c>
      <c r="I1997" s="874">
        <v>0</v>
      </c>
    </row>
    <row r="1998" spans="1:9" ht="15" x14ac:dyDescent="0.25">
      <c r="A1998" s="847" t="s">
        <v>41</v>
      </c>
      <c r="B1998" s="740"/>
      <c r="C1998" s="737" t="s">
        <v>10</v>
      </c>
      <c r="D1998" s="735" t="s">
        <v>28</v>
      </c>
      <c r="E1998" s="740"/>
      <c r="F1998" s="735" t="s">
        <v>42</v>
      </c>
      <c r="G1998" s="740"/>
      <c r="H1998" s="740"/>
      <c r="I1998" s="848" t="s">
        <v>43</v>
      </c>
    </row>
    <row r="1999" spans="1:9" ht="15" x14ac:dyDescent="0.25">
      <c r="A1999" s="845"/>
      <c r="B1999" s="739"/>
      <c r="C1999" s="750"/>
      <c r="D1999" s="739"/>
      <c r="E1999" s="739"/>
      <c r="F1999" s="739"/>
      <c r="G1999" s="739"/>
      <c r="H1999" s="646" t="s">
        <v>51</v>
      </c>
      <c r="I1999" s="846"/>
    </row>
    <row r="2000" spans="1:9" ht="15" x14ac:dyDescent="0.25">
      <c r="A2000" s="847" t="s">
        <v>52</v>
      </c>
      <c r="B2000" s="740"/>
      <c r="C2000" s="737" t="s">
        <v>10</v>
      </c>
      <c r="D2000" s="735" t="s">
        <v>28</v>
      </c>
      <c r="E2000" s="740"/>
      <c r="F2000" s="735" t="s">
        <v>43</v>
      </c>
      <c r="G2000" s="740"/>
      <c r="H2000" s="740"/>
      <c r="I2000" s="848" t="s">
        <v>43</v>
      </c>
    </row>
    <row r="2001" spans="1:9" ht="15" x14ac:dyDescent="0.25">
      <c r="A2001" s="834"/>
      <c r="B2001" s="828"/>
      <c r="C2001" s="828"/>
      <c r="D2001" s="828"/>
      <c r="E2001" s="884"/>
      <c r="F2001" s="917"/>
      <c r="G2001" s="884"/>
      <c r="H2001" s="850" t="s">
        <v>53</v>
      </c>
      <c r="I2001" s="892"/>
    </row>
    <row r="2002" spans="1:9" ht="15" x14ac:dyDescent="0.25">
      <c r="A2002" s="858"/>
      <c r="B2002" s="746"/>
      <c r="C2002" s="746"/>
      <c r="D2002" s="746"/>
      <c r="E2002" s="741"/>
      <c r="F2002" s="741"/>
      <c r="G2002" s="741"/>
      <c r="H2002" s="646" t="s">
        <v>54</v>
      </c>
      <c r="I2002" s="846">
        <f>I2001+I1999+I1995+I1996+I1997</f>
        <v>3.0876000000000001</v>
      </c>
    </row>
    <row r="2003" spans="1:9" ht="15.75" x14ac:dyDescent="0.25">
      <c r="A2003" s="860" t="s">
        <v>55</v>
      </c>
      <c r="B2003" s="816"/>
      <c r="C2003" s="815" t="s">
        <v>56</v>
      </c>
      <c r="D2003" s="815" t="s">
        <v>10</v>
      </c>
      <c r="E2003" s="815" t="s">
        <v>28</v>
      </c>
      <c r="F2003" s="815" t="s">
        <v>43</v>
      </c>
      <c r="G2003" s="816"/>
      <c r="H2003" s="816"/>
      <c r="I2003" s="861" t="s">
        <v>43</v>
      </c>
    </row>
    <row r="2004" spans="1:9" ht="15" x14ac:dyDescent="0.25">
      <c r="A2004" s="845"/>
      <c r="B2004" s="739"/>
      <c r="C2004" s="739"/>
      <c r="D2004" s="739"/>
      <c r="E2004" s="739"/>
      <c r="F2004" s="739"/>
      <c r="G2004" s="739"/>
      <c r="H2004" s="646" t="s">
        <v>63</v>
      </c>
      <c r="I2004" s="846"/>
    </row>
    <row r="2005" spans="1:9" ht="15" x14ac:dyDescent="0.25">
      <c r="A2005" s="862" t="s">
        <v>64</v>
      </c>
      <c r="B2005" s="842"/>
      <c r="C2005" s="863" t="s">
        <v>10</v>
      </c>
      <c r="D2005" s="863" t="s">
        <v>28</v>
      </c>
      <c r="E2005" s="740"/>
      <c r="F2005" s="735" t="s">
        <v>65</v>
      </c>
      <c r="G2005" s="740"/>
      <c r="H2005" s="842"/>
      <c r="I2005" s="853" t="s">
        <v>43</v>
      </c>
    </row>
    <row r="2006" spans="1:9" ht="15" x14ac:dyDescent="0.25">
      <c r="A2006" s="845"/>
      <c r="B2006" s="739"/>
      <c r="C2006" s="739"/>
      <c r="D2006" s="739"/>
      <c r="E2006" s="736" t="s">
        <v>66</v>
      </c>
      <c r="F2006" s="736" t="s">
        <v>67</v>
      </c>
      <c r="G2006" s="736" t="s">
        <v>68</v>
      </c>
      <c r="H2006" s="739"/>
      <c r="I2006" s="864"/>
    </row>
    <row r="2007" spans="1:9" ht="15" x14ac:dyDescent="0.25">
      <c r="A2007" s="849"/>
      <c r="B2007" s="842"/>
      <c r="C2007" s="842"/>
      <c r="D2007" s="842"/>
      <c r="E2007" s="842"/>
      <c r="F2007" s="842"/>
      <c r="G2007" s="842"/>
      <c r="H2007" s="850" t="s">
        <v>70</v>
      </c>
      <c r="I2007" s="889"/>
    </row>
    <row r="2008" spans="1:9" ht="15.75" thickBot="1" x14ac:dyDescent="0.3">
      <c r="A2008" s="865"/>
      <c r="B2008" s="747"/>
      <c r="C2008" s="747"/>
      <c r="D2008" s="747"/>
      <c r="E2008" s="747"/>
      <c r="F2008" s="747"/>
      <c r="G2008" s="747"/>
      <c r="H2008" s="649" t="s">
        <v>71</v>
      </c>
      <c r="I2008" s="876">
        <f>ROUND(I2007+I2004+I2002,2)</f>
        <v>3.09</v>
      </c>
    </row>
    <row r="2009" spans="1:9" x14ac:dyDescent="0.25">
      <c r="A2009" s="849"/>
      <c r="B2009" s="839" t="s">
        <v>72</v>
      </c>
      <c r="C2009" s="842"/>
      <c r="D2009" s="842"/>
      <c r="E2009" s="842"/>
      <c r="F2009" s="842"/>
      <c r="G2009" s="842"/>
      <c r="H2009" s="842"/>
      <c r="I2009" s="867"/>
    </row>
    <row r="2010" spans="1:9" x14ac:dyDescent="0.25">
      <c r="A2010" s="849"/>
      <c r="B2010" s="842"/>
      <c r="C2010" s="842"/>
      <c r="D2010" s="842"/>
      <c r="E2010" s="842"/>
      <c r="F2010" s="842"/>
      <c r="G2010" s="842"/>
      <c r="H2010" s="842"/>
      <c r="I2010" s="867"/>
    </row>
    <row r="2011" spans="1:9" ht="18" x14ac:dyDescent="0.25">
      <c r="A2011" s="822" t="s">
        <v>223</v>
      </c>
      <c r="B2011" s="823"/>
      <c r="C2011" s="823"/>
      <c r="D2011" s="824"/>
      <c r="E2011" s="823"/>
      <c r="F2011" s="825"/>
      <c r="G2011" s="824"/>
      <c r="H2011" s="823"/>
      <c r="I2011" s="826"/>
    </row>
    <row r="2012" spans="1:9" ht="15.75" x14ac:dyDescent="0.25">
      <c r="A2012" s="877" t="s">
        <v>0</v>
      </c>
      <c r="B2012" s="878"/>
      <c r="C2012" s="828"/>
      <c r="D2012" s="829" t="str">
        <f>$D$3</f>
        <v>Julho/2022</v>
      </c>
      <c r="E2012" s="828"/>
      <c r="F2012" s="828"/>
      <c r="G2012" s="830" t="s">
        <v>1</v>
      </c>
      <c r="H2012" s="879">
        <v>23.86</v>
      </c>
      <c r="I2012" s="831" t="s">
        <v>2</v>
      </c>
    </row>
    <row r="2013" spans="1:9" ht="15.75" x14ac:dyDescent="0.25">
      <c r="A2013" s="880">
        <v>4915609</v>
      </c>
      <c r="B2013" s="817" t="s">
        <v>1178</v>
      </c>
      <c r="C2013" s="745" t="str">
        <f>I2012</f>
        <v>m³</v>
      </c>
      <c r="D2013" s="749">
        <f>I2035</f>
        <v>1.97</v>
      </c>
      <c r="E2013" s="746"/>
      <c r="F2013" s="746"/>
      <c r="G2013" s="746"/>
      <c r="H2013" s="733"/>
      <c r="I2013" s="833" t="s">
        <v>5</v>
      </c>
    </row>
    <row r="2014" spans="1:9" ht="15.75" x14ac:dyDescent="0.25">
      <c r="A2014" s="834"/>
      <c r="B2014" s="828"/>
      <c r="C2014" s="828"/>
      <c r="D2014" s="1100" t="s">
        <v>6</v>
      </c>
      <c r="E2014" s="1101"/>
      <c r="F2014" s="1100" t="s">
        <v>7</v>
      </c>
      <c r="G2014" s="1101"/>
      <c r="H2014" s="828"/>
      <c r="I2014" s="835" t="s">
        <v>8</v>
      </c>
    </row>
    <row r="2015" spans="1:9" ht="15.75" x14ac:dyDescent="0.25">
      <c r="A2015" s="836" t="s">
        <v>9</v>
      </c>
      <c r="B2015" s="746"/>
      <c r="C2015" s="734" t="s">
        <v>10</v>
      </c>
      <c r="D2015" s="734" t="s">
        <v>11</v>
      </c>
      <c r="E2015" s="734" t="s">
        <v>12</v>
      </c>
      <c r="F2015" s="734" t="s">
        <v>13</v>
      </c>
      <c r="G2015" s="734" t="s">
        <v>14</v>
      </c>
      <c r="H2015" s="746"/>
      <c r="I2015" s="837" t="s">
        <v>15</v>
      </c>
    </row>
    <row r="2016" spans="1:9" x14ac:dyDescent="0.25">
      <c r="A2016" s="838" t="s">
        <v>1026</v>
      </c>
      <c r="B2016" s="839" t="s">
        <v>1027</v>
      </c>
      <c r="C2016" s="881">
        <v>1</v>
      </c>
      <c r="D2016" s="873">
        <v>1</v>
      </c>
      <c r="E2016" s="873" t="s">
        <v>20</v>
      </c>
      <c r="F2016" s="841">
        <f>VLOOKUP(A2016,Equipamento!$A$8:$E$91,4,0)</f>
        <v>11.901899999999999</v>
      </c>
      <c r="G2016" s="841">
        <f>VLOOKUP(A2016,Equipamento!$A$8:$E$91,5,0)</f>
        <v>1.1344000000000001</v>
      </c>
      <c r="H2016" s="842"/>
      <c r="I2016" s="843">
        <f t="shared" ref="I2016" si="170">ROUND(C2016*D2016*F2016+C2016*E2016*G2016,4)</f>
        <v>11.901899999999999</v>
      </c>
    </row>
    <row r="2017" spans="1:9" ht="15" x14ac:dyDescent="0.25">
      <c r="A2017" s="845"/>
      <c r="B2017" s="739"/>
      <c r="C2017" s="750"/>
      <c r="D2017" s="739"/>
      <c r="E2017" s="739"/>
      <c r="F2017" s="739"/>
      <c r="G2017" s="739"/>
      <c r="H2017" s="646" t="s">
        <v>26</v>
      </c>
      <c r="I2017" s="846">
        <f>SUM(I2016:I2016)</f>
        <v>11.901899999999999</v>
      </c>
    </row>
    <row r="2018" spans="1:9" ht="15" x14ac:dyDescent="0.25">
      <c r="A2018" s="847" t="s">
        <v>27</v>
      </c>
      <c r="B2018" s="740"/>
      <c r="C2018" s="737" t="s">
        <v>10</v>
      </c>
      <c r="D2018" s="735" t="s">
        <v>28</v>
      </c>
      <c r="E2018" s="740"/>
      <c r="F2018" s="735" t="s">
        <v>29</v>
      </c>
      <c r="G2018" s="740"/>
      <c r="H2018" s="740"/>
      <c r="I2018" s="848" t="s">
        <v>30</v>
      </c>
    </row>
    <row r="2019" spans="1:9" x14ac:dyDescent="0.25">
      <c r="A2019" s="838" t="s">
        <v>34</v>
      </c>
      <c r="B2019" s="839" t="s">
        <v>35</v>
      </c>
      <c r="C2019" s="881">
        <v>2</v>
      </c>
      <c r="D2019" s="840" t="s">
        <v>33</v>
      </c>
      <c r="E2019" s="842"/>
      <c r="F2019" s="841">
        <f>VLOOKUP(A2019,'Mão de obra'!$A$3:$E$34,5,0)</f>
        <v>16.700700000000001</v>
      </c>
      <c r="G2019" s="842"/>
      <c r="H2019" s="842"/>
      <c r="I2019" s="843">
        <f t="shared" ref="I2019" si="171">ROUND(C2019*F2019,4)</f>
        <v>33.401400000000002</v>
      </c>
    </row>
    <row r="2020" spans="1:9" ht="15" x14ac:dyDescent="0.25">
      <c r="A2020" s="849"/>
      <c r="B2020" s="842"/>
      <c r="C2020" s="882"/>
      <c r="D2020" s="842"/>
      <c r="E2020" s="842"/>
      <c r="F2020" s="842"/>
      <c r="G2020" s="842"/>
      <c r="H2020" s="850" t="s">
        <v>36</v>
      </c>
      <c r="I2020" s="843">
        <f>SUM(I2019:I2019)</f>
        <v>33.401400000000002</v>
      </c>
    </row>
    <row r="2021" spans="1:9" ht="15" x14ac:dyDescent="0.25">
      <c r="A2021" s="845"/>
      <c r="B2021" s="739"/>
      <c r="C2021" s="750"/>
      <c r="D2021" s="739"/>
      <c r="E2021" s="739"/>
      <c r="F2021" s="739"/>
      <c r="G2021" s="739"/>
      <c r="H2021" s="646" t="s">
        <v>37</v>
      </c>
      <c r="I2021" s="846">
        <f>I2020+I2017</f>
        <v>45.3033</v>
      </c>
    </row>
    <row r="2022" spans="1:9" ht="15" x14ac:dyDescent="0.25">
      <c r="A2022" s="849"/>
      <c r="B2022" s="842"/>
      <c r="C2022" s="882"/>
      <c r="D2022" s="842"/>
      <c r="E2022" s="842"/>
      <c r="F2022" s="842"/>
      <c r="G2022" s="842"/>
      <c r="H2022" s="850" t="s">
        <v>38</v>
      </c>
      <c r="I2022" s="853">
        <f>ROUND(I2021/H2012,4)</f>
        <v>1.8987000000000001</v>
      </c>
    </row>
    <row r="2023" spans="1:9" ht="15" x14ac:dyDescent="0.25">
      <c r="A2023" s="849"/>
      <c r="B2023" s="842"/>
      <c r="C2023" s="882"/>
      <c r="D2023" s="842"/>
      <c r="E2023" s="842"/>
      <c r="F2023" s="842"/>
      <c r="G2023" s="842"/>
      <c r="H2023" s="850" t="s">
        <v>39</v>
      </c>
      <c r="I2023" s="853">
        <f>TRUNC(I2022*G2,4)</f>
        <v>6.6699999999999995E-2</v>
      </c>
    </row>
    <row r="2024" spans="1:9" ht="15" x14ac:dyDescent="0.25">
      <c r="A2024" s="845"/>
      <c r="B2024" s="739"/>
      <c r="C2024" s="750"/>
      <c r="D2024" s="739"/>
      <c r="E2024" s="739"/>
      <c r="F2024" s="739"/>
      <c r="G2024" s="739"/>
      <c r="H2024" s="646" t="s">
        <v>40</v>
      </c>
      <c r="I2024" s="874">
        <v>0</v>
      </c>
    </row>
    <row r="2025" spans="1:9" ht="15" x14ac:dyDescent="0.25">
      <c r="A2025" s="847" t="s">
        <v>41</v>
      </c>
      <c r="B2025" s="740"/>
      <c r="C2025" s="737" t="s">
        <v>10</v>
      </c>
      <c r="D2025" s="735" t="s">
        <v>28</v>
      </c>
      <c r="E2025" s="740"/>
      <c r="F2025" s="735" t="s">
        <v>42</v>
      </c>
      <c r="G2025" s="740"/>
      <c r="H2025" s="740"/>
      <c r="I2025" s="848" t="s">
        <v>43</v>
      </c>
    </row>
    <row r="2026" spans="1:9" ht="15" x14ac:dyDescent="0.25">
      <c r="A2026" s="845"/>
      <c r="B2026" s="739"/>
      <c r="C2026" s="750"/>
      <c r="D2026" s="739"/>
      <c r="E2026" s="739"/>
      <c r="F2026" s="739"/>
      <c r="G2026" s="739"/>
      <c r="H2026" s="646" t="s">
        <v>51</v>
      </c>
      <c r="I2026" s="846"/>
    </row>
    <row r="2027" spans="1:9" ht="15" x14ac:dyDescent="0.25">
      <c r="A2027" s="847" t="s">
        <v>52</v>
      </c>
      <c r="B2027" s="740"/>
      <c r="C2027" s="737" t="s">
        <v>10</v>
      </c>
      <c r="D2027" s="735" t="s">
        <v>28</v>
      </c>
      <c r="E2027" s="740"/>
      <c r="F2027" s="735" t="s">
        <v>43</v>
      </c>
      <c r="G2027" s="740"/>
      <c r="H2027" s="740"/>
      <c r="I2027" s="848" t="s">
        <v>43</v>
      </c>
    </row>
    <row r="2028" spans="1:9" ht="15" x14ac:dyDescent="0.25">
      <c r="A2028" s="834"/>
      <c r="B2028" s="828"/>
      <c r="C2028" s="828"/>
      <c r="D2028" s="828"/>
      <c r="E2028" s="884"/>
      <c r="F2028" s="917"/>
      <c r="G2028" s="884"/>
      <c r="H2028" s="850" t="s">
        <v>53</v>
      </c>
      <c r="I2028" s="892"/>
    </row>
    <row r="2029" spans="1:9" ht="15" x14ac:dyDescent="0.25">
      <c r="A2029" s="858"/>
      <c r="B2029" s="746"/>
      <c r="C2029" s="746"/>
      <c r="D2029" s="746"/>
      <c r="E2029" s="741"/>
      <c r="F2029" s="741"/>
      <c r="G2029" s="741"/>
      <c r="H2029" s="646" t="s">
        <v>54</v>
      </c>
      <c r="I2029" s="846">
        <f>I2028+I2026+I2022+I2023+I2024</f>
        <v>1.9654</v>
      </c>
    </row>
    <row r="2030" spans="1:9" ht="15.75" x14ac:dyDescent="0.25">
      <c r="A2030" s="860" t="s">
        <v>55</v>
      </c>
      <c r="B2030" s="816"/>
      <c r="C2030" s="815" t="s">
        <v>56</v>
      </c>
      <c r="D2030" s="815" t="s">
        <v>10</v>
      </c>
      <c r="E2030" s="815" t="s">
        <v>28</v>
      </c>
      <c r="F2030" s="815" t="s">
        <v>43</v>
      </c>
      <c r="G2030" s="816"/>
      <c r="H2030" s="816"/>
      <c r="I2030" s="861" t="s">
        <v>43</v>
      </c>
    </row>
    <row r="2031" spans="1:9" ht="15" x14ac:dyDescent="0.25">
      <c r="A2031" s="845"/>
      <c r="B2031" s="739"/>
      <c r="C2031" s="739"/>
      <c r="D2031" s="739"/>
      <c r="E2031" s="739"/>
      <c r="F2031" s="739"/>
      <c r="G2031" s="739"/>
      <c r="H2031" s="646" t="s">
        <v>63</v>
      </c>
      <c r="I2031" s="846"/>
    </row>
    <row r="2032" spans="1:9" ht="15" x14ac:dyDescent="0.25">
      <c r="A2032" s="862" t="s">
        <v>64</v>
      </c>
      <c r="B2032" s="842"/>
      <c r="C2032" s="863" t="s">
        <v>10</v>
      </c>
      <c r="D2032" s="863" t="s">
        <v>28</v>
      </c>
      <c r="E2032" s="740"/>
      <c r="F2032" s="735" t="s">
        <v>65</v>
      </c>
      <c r="G2032" s="740"/>
      <c r="H2032" s="842"/>
      <c r="I2032" s="853" t="s">
        <v>43</v>
      </c>
    </row>
    <row r="2033" spans="1:9" ht="15" x14ac:dyDescent="0.25">
      <c r="A2033" s="845"/>
      <c r="B2033" s="739"/>
      <c r="C2033" s="739"/>
      <c r="D2033" s="739"/>
      <c r="E2033" s="736" t="s">
        <v>66</v>
      </c>
      <c r="F2033" s="736" t="s">
        <v>67</v>
      </c>
      <c r="G2033" s="736" t="s">
        <v>68</v>
      </c>
      <c r="H2033" s="739"/>
      <c r="I2033" s="864"/>
    </row>
    <row r="2034" spans="1:9" ht="15" x14ac:dyDescent="0.25">
      <c r="A2034" s="849"/>
      <c r="B2034" s="842"/>
      <c r="C2034" s="842"/>
      <c r="D2034" s="842"/>
      <c r="E2034" s="842"/>
      <c r="F2034" s="842"/>
      <c r="G2034" s="842"/>
      <c r="H2034" s="850" t="s">
        <v>70</v>
      </c>
      <c r="I2034" s="889"/>
    </row>
    <row r="2035" spans="1:9" ht="15.75" thickBot="1" x14ac:dyDescent="0.3">
      <c r="A2035" s="865"/>
      <c r="B2035" s="747"/>
      <c r="C2035" s="747"/>
      <c r="D2035" s="747"/>
      <c r="E2035" s="747"/>
      <c r="F2035" s="747"/>
      <c r="G2035" s="747"/>
      <c r="H2035" s="649" t="s">
        <v>71</v>
      </c>
      <c r="I2035" s="876">
        <f>ROUND(I2034+I2031+I2029,2)</f>
        <v>1.97</v>
      </c>
    </row>
    <row r="2036" spans="1:9" x14ac:dyDescent="0.25">
      <c r="A2036" s="849"/>
      <c r="B2036" s="839" t="s">
        <v>72</v>
      </c>
      <c r="C2036" s="842"/>
      <c r="D2036" s="842"/>
      <c r="E2036" s="842"/>
      <c r="F2036" s="842"/>
      <c r="G2036" s="842"/>
      <c r="H2036" s="842"/>
      <c r="I2036" s="867"/>
    </row>
    <row r="2037" spans="1:9" x14ac:dyDescent="0.25">
      <c r="A2037" s="849"/>
      <c r="B2037" s="842"/>
      <c r="C2037" s="842"/>
      <c r="D2037" s="842"/>
      <c r="E2037" s="842"/>
      <c r="F2037" s="842"/>
      <c r="G2037" s="842"/>
      <c r="H2037" s="842"/>
      <c r="I2037" s="867"/>
    </row>
    <row r="2038" spans="1:9" ht="18" x14ac:dyDescent="0.25">
      <c r="A2038" s="822" t="s">
        <v>1205</v>
      </c>
      <c r="B2038" s="823"/>
      <c r="C2038" s="823"/>
      <c r="D2038" s="824"/>
      <c r="E2038" s="823"/>
      <c r="F2038" s="825"/>
      <c r="G2038" s="824"/>
      <c r="H2038" s="823"/>
      <c r="I2038" s="826"/>
    </row>
    <row r="2039" spans="1:9" ht="15.75" x14ac:dyDescent="0.25">
      <c r="A2039" s="827" t="s">
        <v>0</v>
      </c>
      <c r="B2039" s="828"/>
      <c r="C2039" s="828"/>
      <c r="D2039" s="829" t="str">
        <f>$D$3</f>
        <v>Julho/2022</v>
      </c>
      <c r="E2039" s="828"/>
      <c r="F2039" s="828"/>
      <c r="G2039" s="830" t="s">
        <v>1</v>
      </c>
      <c r="H2039" s="830">
        <v>1</v>
      </c>
      <c r="I2039" s="831" t="s">
        <v>404</v>
      </c>
    </row>
    <row r="2040" spans="1:9" ht="47.25" x14ac:dyDescent="0.25">
      <c r="A2040" s="832" t="s">
        <v>285</v>
      </c>
      <c r="B2040" s="817" t="s">
        <v>1203</v>
      </c>
      <c r="C2040" s="745"/>
      <c r="D2040" s="748"/>
      <c r="E2040" s="746"/>
      <c r="F2040" s="746"/>
      <c r="G2040" s="746"/>
      <c r="H2040" s="733"/>
      <c r="I2040" s="833" t="s">
        <v>5</v>
      </c>
    </row>
    <row r="2041" spans="1:9" ht="15.75" x14ac:dyDescent="0.25">
      <c r="A2041" s="834"/>
      <c r="B2041" s="828"/>
      <c r="C2041" s="828"/>
      <c r="D2041" s="1100" t="s">
        <v>6</v>
      </c>
      <c r="E2041" s="1101"/>
      <c r="F2041" s="1100" t="s">
        <v>7</v>
      </c>
      <c r="G2041" s="1101"/>
      <c r="H2041" s="828"/>
      <c r="I2041" s="835" t="s">
        <v>8</v>
      </c>
    </row>
    <row r="2042" spans="1:9" ht="15.75" x14ac:dyDescent="0.25">
      <c r="A2042" s="836" t="s">
        <v>9</v>
      </c>
      <c r="B2042" s="746"/>
      <c r="C2042" s="734" t="s">
        <v>10</v>
      </c>
      <c r="D2042" s="734" t="s">
        <v>11</v>
      </c>
      <c r="E2042" s="734" t="s">
        <v>12</v>
      </c>
      <c r="F2042" s="734" t="s">
        <v>13</v>
      </c>
      <c r="G2042" s="734" t="s">
        <v>14</v>
      </c>
      <c r="H2042" s="746"/>
      <c r="I2042" s="837" t="s">
        <v>15</v>
      </c>
    </row>
    <row r="2043" spans="1:9" ht="28.5" x14ac:dyDescent="0.25">
      <c r="A2043" s="838" t="s">
        <v>1204</v>
      </c>
      <c r="B2043" s="839" t="s">
        <v>1203</v>
      </c>
      <c r="C2043" s="840">
        <v>1</v>
      </c>
      <c r="D2043" s="840" t="s">
        <v>19</v>
      </c>
      <c r="E2043" s="840" t="s">
        <v>20</v>
      </c>
      <c r="F2043" s="841">
        <v>14904</v>
      </c>
      <c r="G2043" s="841">
        <v>0</v>
      </c>
      <c r="H2043" s="842"/>
      <c r="I2043" s="843">
        <f t="shared" ref="I2043:I2044" si="172">ROUND(C2043*D2043*F2043+C2043*E2043*G2043,4)</f>
        <v>14904</v>
      </c>
    </row>
    <row r="2044" spans="1:9" x14ac:dyDescent="0.25">
      <c r="A2044" s="838"/>
      <c r="B2044" s="839"/>
      <c r="C2044" s="840"/>
      <c r="D2044" s="840"/>
      <c r="E2044" s="840"/>
      <c r="F2044" s="841"/>
      <c r="G2044" s="841"/>
      <c r="H2044" s="842"/>
      <c r="I2044" s="843">
        <f t="shared" si="172"/>
        <v>0</v>
      </c>
    </row>
    <row r="2045" spans="1:9" ht="15" x14ac:dyDescent="0.25">
      <c r="A2045" s="845"/>
      <c r="B2045" s="739"/>
      <c r="C2045" s="739"/>
      <c r="D2045" s="739"/>
      <c r="E2045" s="739"/>
      <c r="F2045" s="739"/>
      <c r="G2045" s="739"/>
      <c r="H2045" s="646" t="s">
        <v>26</v>
      </c>
      <c r="I2045" s="846">
        <f>SUM(I2043:I2044)</f>
        <v>14904</v>
      </c>
    </row>
    <row r="2046" spans="1:9" ht="15" x14ac:dyDescent="0.25">
      <c r="A2046" s="847" t="s">
        <v>27</v>
      </c>
      <c r="B2046" s="740"/>
      <c r="C2046" s="735" t="s">
        <v>10</v>
      </c>
      <c r="D2046" s="735" t="s">
        <v>28</v>
      </c>
      <c r="E2046" s="740"/>
      <c r="F2046" s="735" t="s">
        <v>29</v>
      </c>
      <c r="G2046" s="740"/>
      <c r="H2046" s="740"/>
      <c r="I2046" s="848" t="s">
        <v>30</v>
      </c>
    </row>
    <row r="2047" spans="1:9" ht="15" x14ac:dyDescent="0.25">
      <c r="A2047" s="849"/>
      <c r="B2047" s="842"/>
      <c r="C2047" s="842"/>
      <c r="D2047" s="842"/>
      <c r="E2047" s="842"/>
      <c r="F2047" s="842"/>
      <c r="G2047" s="842"/>
      <c r="H2047" s="850" t="s">
        <v>36</v>
      </c>
      <c r="I2047" s="851"/>
    </row>
    <row r="2048" spans="1:9" ht="15" x14ac:dyDescent="0.25">
      <c r="A2048" s="845"/>
      <c r="B2048" s="739"/>
      <c r="C2048" s="739"/>
      <c r="D2048" s="739"/>
      <c r="E2048" s="739"/>
      <c r="F2048" s="739"/>
      <c r="G2048" s="739"/>
      <c r="H2048" s="646" t="s">
        <v>37</v>
      </c>
      <c r="I2048" s="846">
        <f>I2047+I2045</f>
        <v>14904</v>
      </c>
    </row>
    <row r="2049" spans="1:9" ht="15" x14ac:dyDescent="0.25">
      <c r="A2049" s="849"/>
      <c r="B2049" s="842"/>
      <c r="C2049" s="842"/>
      <c r="D2049" s="842"/>
      <c r="E2049" s="842"/>
      <c r="F2049" s="842"/>
      <c r="G2049" s="842"/>
      <c r="H2049" s="850" t="s">
        <v>38</v>
      </c>
      <c r="I2049" s="851">
        <f>ROUND(I2048/H2039,4)</f>
        <v>14904</v>
      </c>
    </row>
    <row r="2050" spans="1:9" ht="15" x14ac:dyDescent="0.25">
      <c r="A2050" s="849"/>
      <c r="B2050" s="842"/>
      <c r="C2050" s="842"/>
      <c r="D2050" s="842"/>
      <c r="E2050" s="842"/>
      <c r="F2050" s="842"/>
      <c r="G2050" s="842"/>
      <c r="H2050" s="850" t="s">
        <v>39</v>
      </c>
      <c r="I2050" s="853">
        <v>0</v>
      </c>
    </row>
    <row r="2051" spans="1:9" ht="15" x14ac:dyDescent="0.25">
      <c r="A2051" s="845"/>
      <c r="B2051" s="739"/>
      <c r="C2051" s="739"/>
      <c r="D2051" s="739"/>
      <c r="E2051" s="739"/>
      <c r="F2051" s="739"/>
      <c r="G2051" s="739"/>
      <c r="H2051" s="646" t="s">
        <v>40</v>
      </c>
      <c r="I2051" s="874">
        <v>0</v>
      </c>
    </row>
    <row r="2052" spans="1:9" ht="15" x14ac:dyDescent="0.25">
      <c r="A2052" s="847" t="s">
        <v>41</v>
      </c>
      <c r="B2052" s="740"/>
      <c r="C2052" s="735" t="s">
        <v>10</v>
      </c>
      <c r="D2052" s="735" t="s">
        <v>28</v>
      </c>
      <c r="E2052" s="740"/>
      <c r="F2052" s="735" t="s">
        <v>42</v>
      </c>
      <c r="G2052" s="740"/>
      <c r="H2052" s="740"/>
      <c r="I2052" s="848" t="s">
        <v>43</v>
      </c>
    </row>
    <row r="2053" spans="1:9" ht="15" x14ac:dyDescent="0.25">
      <c r="A2053" s="845"/>
      <c r="B2053" s="739"/>
      <c r="C2053" s="739"/>
      <c r="D2053" s="739"/>
      <c r="E2053" s="739"/>
      <c r="F2053" s="739"/>
      <c r="G2053" s="739"/>
      <c r="H2053" s="646" t="s">
        <v>51</v>
      </c>
      <c r="I2053" s="846">
        <v>0</v>
      </c>
    </row>
    <row r="2054" spans="1:9" ht="15" x14ac:dyDescent="0.25">
      <c r="A2054" s="847" t="s">
        <v>52</v>
      </c>
      <c r="B2054" s="740"/>
      <c r="C2054" s="735" t="s">
        <v>10</v>
      </c>
      <c r="D2054" s="735" t="s">
        <v>28</v>
      </c>
      <c r="E2054" s="740"/>
      <c r="F2054" s="735" t="s">
        <v>43</v>
      </c>
      <c r="G2054" s="740"/>
      <c r="H2054" s="740"/>
      <c r="I2054" s="856" t="s">
        <v>43</v>
      </c>
    </row>
    <row r="2055" spans="1:9" ht="15.75" x14ac:dyDescent="0.25">
      <c r="A2055" s="834"/>
      <c r="B2055" s="828"/>
      <c r="C2055" s="828"/>
      <c r="D2055" s="828"/>
      <c r="E2055" s="828"/>
      <c r="F2055" s="828"/>
      <c r="G2055" s="828"/>
      <c r="H2055" s="830" t="s">
        <v>53</v>
      </c>
      <c r="I2055" s="857">
        <v>0</v>
      </c>
    </row>
    <row r="2056" spans="1:9" ht="15.75" x14ac:dyDescent="0.25">
      <c r="A2056" s="858"/>
      <c r="B2056" s="746"/>
      <c r="C2056" s="746"/>
      <c r="D2056" s="746"/>
      <c r="E2056" s="746"/>
      <c r="F2056" s="746"/>
      <c r="G2056" s="746"/>
      <c r="H2056" s="648" t="s">
        <v>54</v>
      </c>
      <c r="I2056" s="875">
        <f>I2055+I2053+SUM(I2049:I2051)</f>
        <v>14904</v>
      </c>
    </row>
    <row r="2057" spans="1:9" ht="15.75" x14ac:dyDescent="0.25">
      <c r="A2057" s="860" t="s">
        <v>55</v>
      </c>
      <c r="B2057" s="816"/>
      <c r="C2057" s="815" t="s">
        <v>56</v>
      </c>
      <c r="D2057" s="815" t="s">
        <v>10</v>
      </c>
      <c r="E2057" s="815" t="s">
        <v>28</v>
      </c>
      <c r="F2057" s="815" t="s">
        <v>43</v>
      </c>
      <c r="G2057" s="816"/>
      <c r="H2057" s="816"/>
      <c r="I2057" s="861" t="s">
        <v>43</v>
      </c>
    </row>
    <row r="2058" spans="1:9" ht="15" x14ac:dyDescent="0.25">
      <c r="A2058" s="845"/>
      <c r="B2058" s="739"/>
      <c r="C2058" s="739"/>
      <c r="D2058" s="739"/>
      <c r="E2058" s="739"/>
      <c r="F2058" s="739"/>
      <c r="G2058" s="739"/>
      <c r="H2058" s="646" t="s">
        <v>63</v>
      </c>
      <c r="I2058" s="874"/>
    </row>
    <row r="2059" spans="1:9" ht="15" x14ac:dyDescent="0.25">
      <c r="A2059" s="862" t="s">
        <v>64</v>
      </c>
      <c r="B2059" s="842"/>
      <c r="C2059" s="863" t="s">
        <v>10</v>
      </c>
      <c r="D2059" s="863" t="s">
        <v>28</v>
      </c>
      <c r="E2059" s="740"/>
      <c r="F2059" s="735" t="s">
        <v>65</v>
      </c>
      <c r="G2059" s="740"/>
      <c r="H2059" s="842"/>
      <c r="I2059" s="853" t="s">
        <v>43</v>
      </c>
    </row>
    <row r="2060" spans="1:9" ht="15" x14ac:dyDescent="0.25">
      <c r="A2060" s="845"/>
      <c r="B2060" s="739"/>
      <c r="C2060" s="739"/>
      <c r="D2060" s="739"/>
      <c r="E2060" s="736" t="s">
        <v>66</v>
      </c>
      <c r="F2060" s="736" t="s">
        <v>67</v>
      </c>
      <c r="G2060" s="736" t="s">
        <v>68</v>
      </c>
      <c r="H2060" s="739"/>
      <c r="I2060" s="864"/>
    </row>
    <row r="2061" spans="1:9" ht="15" x14ac:dyDescent="0.25">
      <c r="A2061" s="849"/>
      <c r="B2061" s="842"/>
      <c r="C2061" s="842"/>
      <c r="D2061" s="842"/>
      <c r="E2061" s="842"/>
      <c r="F2061" s="842"/>
      <c r="G2061" s="842"/>
      <c r="H2061" s="850" t="s">
        <v>70</v>
      </c>
      <c r="I2061" s="853">
        <v>0</v>
      </c>
    </row>
    <row r="2062" spans="1:9" ht="15.75" thickBot="1" x14ac:dyDescent="0.3">
      <c r="A2062" s="865"/>
      <c r="B2062" s="747"/>
      <c r="C2062" s="747"/>
      <c r="D2062" s="747"/>
      <c r="E2062" s="747"/>
      <c r="F2062" s="747"/>
      <c r="G2062" s="747"/>
      <c r="H2062" s="649" t="s">
        <v>71</v>
      </c>
      <c r="I2062" s="918">
        <f>ROUND(I2061+I2058+I2056,2)</f>
        <v>14904</v>
      </c>
    </row>
    <row r="2063" spans="1:9" x14ac:dyDescent="0.25">
      <c r="A2063" s="849"/>
      <c r="B2063" s="1102" t="s">
        <v>1202</v>
      </c>
      <c r="C2063" s="1102"/>
      <c r="D2063" s="1102"/>
      <c r="E2063" s="1102"/>
      <c r="F2063" s="1102"/>
      <c r="G2063" s="1102"/>
      <c r="H2063" s="1102"/>
      <c r="I2063" s="1103"/>
    </row>
    <row r="2064" spans="1:9" x14ac:dyDescent="0.25">
      <c r="A2064" s="849"/>
      <c r="B2064" s="842"/>
      <c r="C2064" s="842"/>
      <c r="D2064" s="842"/>
      <c r="E2064" s="842"/>
      <c r="F2064" s="842"/>
      <c r="G2064" s="842"/>
      <c r="H2064" s="842"/>
      <c r="I2064" s="867"/>
    </row>
    <row r="2065" spans="1:9" ht="18" x14ac:dyDescent="0.25">
      <c r="A2065" s="822" t="s">
        <v>1205</v>
      </c>
      <c r="B2065" s="823"/>
      <c r="C2065" s="823"/>
      <c r="D2065" s="824"/>
      <c r="E2065" s="823"/>
      <c r="F2065" s="825"/>
      <c r="G2065" s="824"/>
      <c r="H2065" s="823"/>
      <c r="I2065" s="826"/>
    </row>
    <row r="2066" spans="1:9" ht="15.75" x14ac:dyDescent="0.25">
      <c r="A2066" s="827" t="s">
        <v>0</v>
      </c>
      <c r="B2066" s="828"/>
      <c r="C2066" s="828"/>
      <c r="D2066" s="829" t="str">
        <f>$D$3</f>
        <v>Julho/2022</v>
      </c>
      <c r="E2066" s="828"/>
      <c r="F2066" s="828"/>
      <c r="G2066" s="830" t="s">
        <v>1</v>
      </c>
      <c r="H2066" s="830">
        <v>1</v>
      </c>
      <c r="I2066" s="831" t="s">
        <v>313</v>
      </c>
    </row>
    <row r="2067" spans="1:9" ht="31.5" x14ac:dyDescent="0.25">
      <c r="A2067" s="832" t="s">
        <v>285</v>
      </c>
      <c r="B2067" s="817" t="s">
        <v>1206</v>
      </c>
      <c r="C2067" s="745"/>
      <c r="D2067" s="748"/>
      <c r="E2067" s="746"/>
      <c r="F2067" s="746"/>
      <c r="G2067" s="746"/>
      <c r="H2067" s="733"/>
      <c r="I2067" s="833" t="s">
        <v>5</v>
      </c>
    </row>
    <row r="2068" spans="1:9" ht="15.75" x14ac:dyDescent="0.25">
      <c r="A2068" s="834"/>
      <c r="B2068" s="828"/>
      <c r="C2068" s="828"/>
      <c r="D2068" s="1100" t="s">
        <v>6</v>
      </c>
      <c r="E2068" s="1101"/>
      <c r="F2068" s="1100" t="s">
        <v>7</v>
      </c>
      <c r="G2068" s="1101"/>
      <c r="H2068" s="828"/>
      <c r="I2068" s="835" t="s">
        <v>8</v>
      </c>
    </row>
    <row r="2069" spans="1:9" ht="15.75" x14ac:dyDescent="0.25">
      <c r="A2069" s="836" t="s">
        <v>9</v>
      </c>
      <c r="B2069" s="746"/>
      <c r="C2069" s="734" t="s">
        <v>10</v>
      </c>
      <c r="D2069" s="734" t="s">
        <v>11</v>
      </c>
      <c r="E2069" s="734" t="s">
        <v>12</v>
      </c>
      <c r="F2069" s="734" t="s">
        <v>13</v>
      </c>
      <c r="G2069" s="734" t="s">
        <v>14</v>
      </c>
      <c r="H2069" s="746"/>
      <c r="I2069" s="837" t="s">
        <v>15</v>
      </c>
    </row>
    <row r="2070" spans="1:9" ht="28.5" x14ac:dyDescent="0.25">
      <c r="A2070" s="838" t="s">
        <v>1207</v>
      </c>
      <c r="B2070" s="839" t="s">
        <v>1206</v>
      </c>
      <c r="C2070" s="840">
        <v>1</v>
      </c>
      <c r="D2070" s="840" t="s">
        <v>19</v>
      </c>
      <c r="E2070" s="840" t="s">
        <v>20</v>
      </c>
      <c r="F2070" s="841">
        <v>65000</v>
      </c>
      <c r="G2070" s="841">
        <v>0</v>
      </c>
      <c r="H2070" s="842"/>
      <c r="I2070" s="843">
        <f t="shared" ref="I2070:I2071" si="173">ROUND(C2070*D2070*F2070+C2070*E2070*G2070,4)</f>
        <v>65000</v>
      </c>
    </row>
    <row r="2071" spans="1:9" x14ac:dyDescent="0.25">
      <c r="A2071" s="838"/>
      <c r="B2071" s="839"/>
      <c r="C2071" s="840"/>
      <c r="D2071" s="840"/>
      <c r="E2071" s="840"/>
      <c r="F2071" s="841"/>
      <c r="G2071" s="841"/>
      <c r="H2071" s="842"/>
      <c r="I2071" s="843">
        <f t="shared" si="173"/>
        <v>0</v>
      </c>
    </row>
    <row r="2072" spans="1:9" ht="15" x14ac:dyDescent="0.25">
      <c r="A2072" s="845"/>
      <c r="B2072" s="739"/>
      <c r="C2072" s="739"/>
      <c r="D2072" s="739"/>
      <c r="E2072" s="739"/>
      <c r="F2072" s="739"/>
      <c r="G2072" s="739"/>
      <c r="H2072" s="646" t="s">
        <v>26</v>
      </c>
      <c r="I2072" s="846">
        <f>SUM(I2070:I2071)</f>
        <v>65000</v>
      </c>
    </row>
    <row r="2073" spans="1:9" ht="15" x14ac:dyDescent="0.25">
      <c r="A2073" s="847" t="s">
        <v>27</v>
      </c>
      <c r="B2073" s="740"/>
      <c r="C2073" s="735" t="s">
        <v>10</v>
      </c>
      <c r="D2073" s="735" t="s">
        <v>28</v>
      </c>
      <c r="E2073" s="740"/>
      <c r="F2073" s="735" t="s">
        <v>29</v>
      </c>
      <c r="G2073" s="740"/>
      <c r="H2073" s="740"/>
      <c r="I2073" s="848" t="s">
        <v>30</v>
      </c>
    </row>
    <row r="2074" spans="1:9" ht="15" x14ac:dyDescent="0.25">
      <c r="A2074" s="849"/>
      <c r="B2074" s="842"/>
      <c r="C2074" s="842"/>
      <c r="D2074" s="842"/>
      <c r="E2074" s="842"/>
      <c r="F2074" s="842"/>
      <c r="G2074" s="842"/>
      <c r="H2074" s="850" t="s">
        <v>36</v>
      </c>
      <c r="I2074" s="851"/>
    </row>
    <row r="2075" spans="1:9" ht="15" x14ac:dyDescent="0.25">
      <c r="A2075" s="845"/>
      <c r="B2075" s="739"/>
      <c r="C2075" s="739"/>
      <c r="D2075" s="739"/>
      <c r="E2075" s="739"/>
      <c r="F2075" s="739"/>
      <c r="G2075" s="739"/>
      <c r="H2075" s="646" t="s">
        <v>37</v>
      </c>
      <c r="I2075" s="846">
        <f>I2074+I2072</f>
        <v>65000</v>
      </c>
    </row>
    <row r="2076" spans="1:9" ht="15" x14ac:dyDescent="0.25">
      <c r="A2076" s="849"/>
      <c r="B2076" s="842"/>
      <c r="C2076" s="842"/>
      <c r="D2076" s="842"/>
      <c r="E2076" s="842"/>
      <c r="F2076" s="842"/>
      <c r="G2076" s="842"/>
      <c r="H2076" s="850" t="s">
        <v>38</v>
      </c>
      <c r="I2076" s="851">
        <f>ROUND(I2075/H2066,4)</f>
        <v>65000</v>
      </c>
    </row>
    <row r="2077" spans="1:9" ht="15" x14ac:dyDescent="0.25">
      <c r="A2077" s="849"/>
      <c r="B2077" s="842"/>
      <c r="C2077" s="842"/>
      <c r="D2077" s="842"/>
      <c r="E2077" s="842"/>
      <c r="F2077" s="842"/>
      <c r="G2077" s="842"/>
      <c r="H2077" s="850" t="s">
        <v>39</v>
      </c>
      <c r="I2077" s="853">
        <v>0</v>
      </c>
    </row>
    <row r="2078" spans="1:9" ht="15" x14ac:dyDescent="0.25">
      <c r="A2078" s="845"/>
      <c r="B2078" s="739"/>
      <c r="C2078" s="739"/>
      <c r="D2078" s="739"/>
      <c r="E2078" s="739"/>
      <c r="F2078" s="739"/>
      <c r="G2078" s="739"/>
      <c r="H2078" s="646" t="s">
        <v>40</v>
      </c>
      <c r="I2078" s="874">
        <v>0</v>
      </c>
    </row>
    <row r="2079" spans="1:9" ht="15" x14ac:dyDescent="0.25">
      <c r="A2079" s="847" t="s">
        <v>41</v>
      </c>
      <c r="B2079" s="740"/>
      <c r="C2079" s="735" t="s">
        <v>10</v>
      </c>
      <c r="D2079" s="735" t="s">
        <v>28</v>
      </c>
      <c r="E2079" s="740"/>
      <c r="F2079" s="735" t="s">
        <v>42</v>
      </c>
      <c r="G2079" s="740"/>
      <c r="H2079" s="740"/>
      <c r="I2079" s="848" t="s">
        <v>43</v>
      </c>
    </row>
    <row r="2080" spans="1:9" ht="15" x14ac:dyDescent="0.25">
      <c r="A2080" s="845"/>
      <c r="B2080" s="739"/>
      <c r="C2080" s="739"/>
      <c r="D2080" s="739"/>
      <c r="E2080" s="739"/>
      <c r="F2080" s="739"/>
      <c r="G2080" s="739"/>
      <c r="H2080" s="646" t="s">
        <v>51</v>
      </c>
      <c r="I2080" s="846">
        <v>0</v>
      </c>
    </row>
    <row r="2081" spans="1:9" ht="15" x14ac:dyDescent="0.25">
      <c r="A2081" s="847" t="s">
        <v>52</v>
      </c>
      <c r="B2081" s="740"/>
      <c r="C2081" s="735" t="s">
        <v>10</v>
      </c>
      <c r="D2081" s="735" t="s">
        <v>28</v>
      </c>
      <c r="E2081" s="740"/>
      <c r="F2081" s="735" t="s">
        <v>43</v>
      </c>
      <c r="G2081" s="740"/>
      <c r="H2081" s="740"/>
      <c r="I2081" s="856" t="s">
        <v>43</v>
      </c>
    </row>
    <row r="2082" spans="1:9" ht="15.75" x14ac:dyDescent="0.25">
      <c r="A2082" s="834"/>
      <c r="B2082" s="828"/>
      <c r="C2082" s="828"/>
      <c r="D2082" s="828"/>
      <c r="E2082" s="828"/>
      <c r="F2082" s="828"/>
      <c r="G2082" s="828"/>
      <c r="H2082" s="830" t="s">
        <v>53</v>
      </c>
      <c r="I2082" s="857">
        <v>0</v>
      </c>
    </row>
    <row r="2083" spans="1:9" ht="15.75" x14ac:dyDescent="0.25">
      <c r="A2083" s="858"/>
      <c r="B2083" s="746"/>
      <c r="C2083" s="746"/>
      <c r="D2083" s="746"/>
      <c r="E2083" s="746"/>
      <c r="F2083" s="746"/>
      <c r="G2083" s="746"/>
      <c r="H2083" s="648" t="s">
        <v>54</v>
      </c>
      <c r="I2083" s="875">
        <f>I2082+I2080+SUM(I2076:I2078)</f>
        <v>65000</v>
      </c>
    </row>
    <row r="2084" spans="1:9" ht="15.75" x14ac:dyDescent="0.25">
      <c r="A2084" s="860" t="s">
        <v>55</v>
      </c>
      <c r="B2084" s="816"/>
      <c r="C2084" s="815" t="s">
        <v>56</v>
      </c>
      <c r="D2084" s="815" t="s">
        <v>10</v>
      </c>
      <c r="E2084" s="815" t="s">
        <v>28</v>
      </c>
      <c r="F2084" s="815" t="s">
        <v>43</v>
      </c>
      <c r="G2084" s="816"/>
      <c r="H2084" s="816"/>
      <c r="I2084" s="861" t="s">
        <v>43</v>
      </c>
    </row>
    <row r="2085" spans="1:9" ht="15" x14ac:dyDescent="0.25">
      <c r="A2085" s="845"/>
      <c r="B2085" s="739"/>
      <c r="C2085" s="739"/>
      <c r="D2085" s="739"/>
      <c r="E2085" s="739"/>
      <c r="F2085" s="739"/>
      <c r="G2085" s="739"/>
      <c r="H2085" s="646" t="s">
        <v>63</v>
      </c>
      <c r="I2085" s="874"/>
    </row>
    <row r="2086" spans="1:9" ht="15" x14ac:dyDescent="0.25">
      <c r="A2086" s="862" t="s">
        <v>64</v>
      </c>
      <c r="B2086" s="842"/>
      <c r="C2086" s="863" t="s">
        <v>10</v>
      </c>
      <c r="D2086" s="863" t="s">
        <v>28</v>
      </c>
      <c r="E2086" s="740"/>
      <c r="F2086" s="735" t="s">
        <v>65</v>
      </c>
      <c r="G2086" s="740"/>
      <c r="H2086" s="842"/>
      <c r="I2086" s="853" t="s">
        <v>43</v>
      </c>
    </row>
    <row r="2087" spans="1:9" ht="15" x14ac:dyDescent="0.25">
      <c r="A2087" s="845"/>
      <c r="B2087" s="739"/>
      <c r="C2087" s="739"/>
      <c r="D2087" s="739"/>
      <c r="E2087" s="736" t="s">
        <v>66</v>
      </c>
      <c r="F2087" s="736" t="s">
        <v>67</v>
      </c>
      <c r="G2087" s="736" t="s">
        <v>68</v>
      </c>
      <c r="H2087" s="739"/>
      <c r="I2087" s="864"/>
    </row>
    <row r="2088" spans="1:9" ht="15" x14ac:dyDescent="0.25">
      <c r="A2088" s="849"/>
      <c r="B2088" s="842"/>
      <c r="C2088" s="842"/>
      <c r="D2088" s="842"/>
      <c r="E2088" s="842"/>
      <c r="F2088" s="842"/>
      <c r="G2088" s="842"/>
      <c r="H2088" s="850" t="s">
        <v>70</v>
      </c>
      <c r="I2088" s="853">
        <v>0</v>
      </c>
    </row>
    <row r="2089" spans="1:9" ht="15.75" thickBot="1" x14ac:dyDescent="0.3">
      <c r="A2089" s="865"/>
      <c r="B2089" s="747"/>
      <c r="C2089" s="747"/>
      <c r="D2089" s="747"/>
      <c r="E2089" s="747"/>
      <c r="F2089" s="747"/>
      <c r="G2089" s="747"/>
      <c r="H2089" s="649" t="s">
        <v>71</v>
      </c>
      <c r="I2089" s="918">
        <f>ROUND(I2088+I2085+I2083,2)</f>
        <v>65000</v>
      </c>
    </row>
    <row r="2090" spans="1:9" x14ac:dyDescent="0.25">
      <c r="A2090" s="849"/>
      <c r="B2090" s="1102" t="s">
        <v>1202</v>
      </c>
      <c r="C2090" s="1102"/>
      <c r="D2090" s="1102"/>
      <c r="E2090" s="1102"/>
      <c r="F2090" s="1102"/>
      <c r="G2090" s="1102"/>
      <c r="H2090" s="1102"/>
      <c r="I2090" s="1103"/>
    </row>
    <row r="2091" spans="1:9" x14ac:dyDescent="0.25">
      <c r="A2091" s="849"/>
      <c r="B2091" s="842"/>
      <c r="C2091" s="842"/>
      <c r="D2091" s="842"/>
      <c r="E2091" s="842"/>
      <c r="F2091" s="842"/>
      <c r="G2091" s="842"/>
      <c r="H2091" s="842"/>
      <c r="I2091" s="867"/>
    </row>
    <row r="2092" spans="1:9" ht="18" x14ac:dyDescent="0.25">
      <c r="A2092" s="822" t="s">
        <v>1205</v>
      </c>
      <c r="B2092" s="823"/>
      <c r="C2092" s="823"/>
      <c r="D2092" s="824"/>
      <c r="E2092" s="823"/>
      <c r="F2092" s="825"/>
      <c r="G2092" s="824"/>
      <c r="H2092" s="823"/>
      <c r="I2092" s="826"/>
    </row>
    <row r="2093" spans="1:9" ht="15.75" x14ac:dyDescent="0.25">
      <c r="A2093" s="877" t="s">
        <v>0</v>
      </c>
      <c r="B2093" s="878"/>
      <c r="C2093" s="828"/>
      <c r="D2093" s="829" t="str">
        <f>$D$3</f>
        <v>Julho/2022</v>
      </c>
      <c r="E2093" s="828"/>
      <c r="F2093" s="828"/>
      <c r="G2093" s="830" t="s">
        <v>1</v>
      </c>
      <c r="H2093" s="879">
        <v>1</v>
      </c>
      <c r="I2093" s="831" t="s">
        <v>136</v>
      </c>
    </row>
    <row r="2094" spans="1:9" ht="31.5" x14ac:dyDescent="0.25">
      <c r="A2094" s="832" t="s">
        <v>285</v>
      </c>
      <c r="B2094" s="817" t="s">
        <v>1208</v>
      </c>
      <c r="C2094" s="745" t="str">
        <f>I2093</f>
        <v>un</v>
      </c>
      <c r="D2094" s="749">
        <f>I2120</f>
        <v>436.17</v>
      </c>
      <c r="E2094" s="746"/>
      <c r="F2094" s="746"/>
      <c r="G2094" s="746"/>
      <c r="H2094" s="733"/>
      <c r="I2094" s="833" t="s">
        <v>5</v>
      </c>
    </row>
    <row r="2095" spans="1:9" ht="15.75" x14ac:dyDescent="0.25">
      <c r="A2095" s="834"/>
      <c r="B2095" s="828"/>
      <c r="C2095" s="828"/>
      <c r="D2095" s="1100" t="s">
        <v>6</v>
      </c>
      <c r="E2095" s="1101"/>
      <c r="F2095" s="1100" t="s">
        <v>7</v>
      </c>
      <c r="G2095" s="1101"/>
      <c r="H2095" s="828"/>
      <c r="I2095" s="835" t="s">
        <v>8</v>
      </c>
    </row>
    <row r="2096" spans="1:9" ht="15.75" x14ac:dyDescent="0.25">
      <c r="A2096" s="836" t="s">
        <v>9</v>
      </c>
      <c r="B2096" s="746"/>
      <c r="C2096" s="734" t="s">
        <v>10</v>
      </c>
      <c r="D2096" s="734" t="s">
        <v>11</v>
      </c>
      <c r="E2096" s="734" t="s">
        <v>12</v>
      </c>
      <c r="F2096" s="734" t="s">
        <v>13</v>
      </c>
      <c r="G2096" s="734" t="s">
        <v>14</v>
      </c>
      <c r="H2096" s="746"/>
      <c r="I2096" s="837" t="s">
        <v>15</v>
      </c>
    </row>
    <row r="2097" spans="1:9" x14ac:dyDescent="0.25">
      <c r="A2097" s="838" t="s">
        <v>168</v>
      </c>
      <c r="B2097" s="839" t="s">
        <v>1209</v>
      </c>
      <c r="C2097" s="881">
        <v>1</v>
      </c>
      <c r="D2097" s="873">
        <v>1</v>
      </c>
      <c r="E2097" s="873" t="s">
        <v>20</v>
      </c>
      <c r="F2097" s="841">
        <f>VLOOKUP(A2097,Equipamento!$A$8:$E$91,4,0)</f>
        <v>163.74199999999999</v>
      </c>
      <c r="G2097" s="841">
        <f>VLOOKUP(A2097,Equipamento!$A$8:$E$91,5,0)</f>
        <v>7.0791000000000004</v>
      </c>
      <c r="H2097" s="842"/>
      <c r="I2097" s="843">
        <f t="shared" ref="I2097" si="174">ROUND(C2097*D2097*F2097+C2097*E2097*G2097,4)</f>
        <v>163.74199999999999</v>
      </c>
    </row>
    <row r="2098" spans="1:9" ht="15" x14ac:dyDescent="0.25">
      <c r="A2098" s="845"/>
      <c r="B2098" s="739"/>
      <c r="C2098" s="750"/>
      <c r="D2098" s="739"/>
      <c r="E2098" s="739"/>
      <c r="F2098" s="739"/>
      <c r="G2098" s="739"/>
      <c r="H2098" s="646" t="s">
        <v>26</v>
      </c>
      <c r="I2098" s="846">
        <f>SUM(I2097:I2097)</f>
        <v>163.74199999999999</v>
      </c>
    </row>
    <row r="2099" spans="1:9" ht="15" x14ac:dyDescent="0.25">
      <c r="A2099" s="847" t="s">
        <v>27</v>
      </c>
      <c r="B2099" s="740"/>
      <c r="C2099" s="737" t="s">
        <v>10</v>
      </c>
      <c r="D2099" s="735" t="s">
        <v>28</v>
      </c>
      <c r="E2099" s="740"/>
      <c r="F2099" s="735" t="s">
        <v>29</v>
      </c>
      <c r="G2099" s="740"/>
      <c r="H2099" s="740"/>
      <c r="I2099" s="848" t="s">
        <v>30</v>
      </c>
    </row>
    <row r="2100" spans="1:9" x14ac:dyDescent="0.25">
      <c r="A2100" s="838" t="s">
        <v>1210</v>
      </c>
      <c r="B2100" s="839" t="s">
        <v>1211</v>
      </c>
      <c r="C2100" s="881">
        <v>8</v>
      </c>
      <c r="D2100" s="840" t="s">
        <v>33</v>
      </c>
      <c r="E2100" s="842"/>
      <c r="F2100" s="841">
        <f>VLOOKUP(A2100,'Mão de obra'!$A$3:$E$34,5,0)</f>
        <v>21.776</v>
      </c>
      <c r="G2100" s="842"/>
      <c r="H2100" s="842"/>
      <c r="I2100" s="843">
        <f t="shared" ref="I2100" si="175">ROUND(C2100*F2100,4)</f>
        <v>174.208</v>
      </c>
    </row>
    <row r="2101" spans="1:9" ht="15" x14ac:dyDescent="0.25">
      <c r="A2101" s="849"/>
      <c r="B2101" s="842"/>
      <c r="C2101" s="882"/>
      <c r="D2101" s="842"/>
      <c r="E2101" s="842"/>
      <c r="F2101" s="842"/>
      <c r="G2101" s="842"/>
      <c r="H2101" s="850" t="s">
        <v>36</v>
      </c>
      <c r="I2101" s="851">
        <f>SUM(I2100:I2100)</f>
        <v>174.208</v>
      </c>
    </row>
    <row r="2102" spans="1:9" ht="15" x14ac:dyDescent="0.25">
      <c r="A2102" s="845"/>
      <c r="B2102" s="739"/>
      <c r="C2102" s="750"/>
      <c r="D2102" s="739"/>
      <c r="E2102" s="739"/>
      <c r="F2102" s="739"/>
      <c r="G2102" s="739"/>
      <c r="H2102" s="646" t="s">
        <v>37</v>
      </c>
      <c r="I2102" s="846">
        <f>I2101+I2098</f>
        <v>337.95</v>
      </c>
    </row>
    <row r="2103" spans="1:9" ht="15" x14ac:dyDescent="0.25">
      <c r="A2103" s="849"/>
      <c r="B2103" s="842"/>
      <c r="C2103" s="882"/>
      <c r="D2103" s="842"/>
      <c r="E2103" s="842"/>
      <c r="F2103" s="842"/>
      <c r="G2103" s="842"/>
      <c r="H2103" s="850" t="s">
        <v>38</v>
      </c>
      <c r="I2103" s="853">
        <f>ROUND(I2102/H2093,4)</f>
        <v>337.95</v>
      </c>
    </row>
    <row r="2104" spans="1:9" ht="15" x14ac:dyDescent="0.25">
      <c r="A2104" s="849"/>
      <c r="B2104" s="842"/>
      <c r="C2104" s="882"/>
      <c r="D2104" s="842"/>
      <c r="E2104" s="842"/>
      <c r="F2104" s="842"/>
      <c r="G2104" s="842"/>
      <c r="H2104" s="850" t="s">
        <v>39</v>
      </c>
      <c r="I2104" s="853">
        <v>0</v>
      </c>
    </row>
    <row r="2105" spans="1:9" ht="15" x14ac:dyDescent="0.25">
      <c r="A2105" s="845"/>
      <c r="B2105" s="739"/>
      <c r="C2105" s="750"/>
      <c r="D2105" s="739"/>
      <c r="E2105" s="739"/>
      <c r="F2105" s="739"/>
      <c r="G2105" s="739"/>
      <c r="H2105" s="646" t="s">
        <v>40</v>
      </c>
      <c r="I2105" s="874">
        <v>0</v>
      </c>
    </row>
    <row r="2106" spans="1:9" ht="15" x14ac:dyDescent="0.25">
      <c r="A2106" s="847" t="s">
        <v>41</v>
      </c>
      <c r="B2106" s="740"/>
      <c r="C2106" s="737" t="s">
        <v>10</v>
      </c>
      <c r="D2106" s="735" t="s">
        <v>28</v>
      </c>
      <c r="E2106" s="740"/>
      <c r="F2106" s="735" t="s">
        <v>42</v>
      </c>
      <c r="G2106" s="740"/>
      <c r="H2106" s="740"/>
      <c r="I2106" s="848" t="s">
        <v>43</v>
      </c>
    </row>
    <row r="2107" spans="1:9" x14ac:dyDescent="0.25">
      <c r="A2107" s="838" t="s">
        <v>172</v>
      </c>
      <c r="B2107" s="839" t="s">
        <v>173</v>
      </c>
      <c r="C2107" s="881">
        <v>1.4</v>
      </c>
      <c r="D2107" s="840" t="s">
        <v>114</v>
      </c>
      <c r="E2107" s="842"/>
      <c r="F2107" s="841">
        <f>VLOOKUP(A2107,Material!$A$8:$D$108,4,0)</f>
        <v>30.0242</v>
      </c>
      <c r="G2107" s="842"/>
      <c r="H2107" s="842"/>
      <c r="I2107" s="843">
        <f>ROUND(C2107*F2107,4)</f>
        <v>42.033900000000003</v>
      </c>
    </row>
    <row r="2108" spans="1:9" x14ac:dyDescent="0.25">
      <c r="A2108" s="838" t="s">
        <v>174</v>
      </c>
      <c r="B2108" s="839" t="s">
        <v>175</v>
      </c>
      <c r="C2108" s="881">
        <v>0.1</v>
      </c>
      <c r="D2108" s="840" t="s">
        <v>136</v>
      </c>
      <c r="E2108" s="842"/>
      <c r="F2108" s="841">
        <f>VLOOKUP(A2108,Material!$A$8:$D$108,4,0)</f>
        <v>125.7341</v>
      </c>
      <c r="G2108" s="842"/>
      <c r="H2108" s="842"/>
      <c r="I2108" s="843">
        <f>ROUND(C2108*F2108,4)</f>
        <v>12.573399999999999</v>
      </c>
    </row>
    <row r="2109" spans="1:9" x14ac:dyDescent="0.25">
      <c r="A2109" s="838" t="s">
        <v>176</v>
      </c>
      <c r="B2109" s="839" t="s">
        <v>177</v>
      </c>
      <c r="C2109" s="881">
        <v>2.4</v>
      </c>
      <c r="D2109" s="840" t="s">
        <v>136</v>
      </c>
      <c r="E2109" s="842"/>
      <c r="F2109" s="841">
        <f>VLOOKUP(A2109,Material!$A$8:$D$108,4,0)</f>
        <v>18.154299999999999</v>
      </c>
      <c r="G2109" s="842"/>
      <c r="H2109" s="842"/>
      <c r="I2109" s="843">
        <f t="shared" ref="I2109" si="176">ROUND(C2109*F2109,4)</f>
        <v>43.570300000000003</v>
      </c>
    </row>
    <row r="2110" spans="1:9" ht="15" x14ac:dyDescent="0.25">
      <c r="A2110" s="845"/>
      <c r="B2110" s="739"/>
      <c r="C2110" s="750"/>
      <c r="D2110" s="739"/>
      <c r="E2110" s="739"/>
      <c r="F2110" s="739"/>
      <c r="G2110" s="739"/>
      <c r="H2110" s="646" t="s">
        <v>51</v>
      </c>
      <c r="I2110" s="846">
        <f>SUM(I2107:I2109)</f>
        <v>98.177600000000012</v>
      </c>
    </row>
    <row r="2111" spans="1:9" ht="15" x14ac:dyDescent="0.25">
      <c r="A2111" s="847" t="s">
        <v>52</v>
      </c>
      <c r="B2111" s="740"/>
      <c r="C2111" s="737" t="s">
        <v>10</v>
      </c>
      <c r="D2111" s="735" t="s">
        <v>28</v>
      </c>
      <c r="E2111" s="740"/>
      <c r="F2111" s="735" t="s">
        <v>43</v>
      </c>
      <c r="G2111" s="740"/>
      <c r="H2111" s="740"/>
      <c r="I2111" s="856" t="s">
        <v>43</v>
      </c>
    </row>
    <row r="2112" spans="1:9" x14ac:dyDescent="0.25">
      <c r="A2112" s="919">
        <v>5914655</v>
      </c>
      <c r="B2112" s="884" t="s">
        <v>225</v>
      </c>
      <c r="C2112" s="890">
        <v>1.1999999999999999E-3</v>
      </c>
      <c r="D2112" s="920" t="s">
        <v>902</v>
      </c>
      <c r="E2112" s="884"/>
      <c r="F2112" s="917">
        <f>$I$1609</f>
        <v>33.44</v>
      </c>
      <c r="G2112" s="842"/>
      <c r="H2112" s="842"/>
      <c r="I2112" s="892">
        <f>F2112*C2112</f>
        <v>4.0127999999999997E-2</v>
      </c>
    </row>
    <row r="2113" spans="1:9" ht="15" x14ac:dyDescent="0.25">
      <c r="A2113" s="834"/>
      <c r="B2113" s="828"/>
      <c r="C2113" s="828"/>
      <c r="D2113" s="828"/>
      <c r="E2113" s="884"/>
      <c r="F2113" s="917"/>
      <c r="G2113" s="884"/>
      <c r="H2113" s="850" t="s">
        <v>53</v>
      </c>
      <c r="I2113" s="892">
        <f>I2112</f>
        <v>4.0127999999999997E-2</v>
      </c>
    </row>
    <row r="2114" spans="1:9" ht="15" x14ac:dyDescent="0.25">
      <c r="A2114" s="858"/>
      <c r="B2114" s="746"/>
      <c r="C2114" s="746"/>
      <c r="D2114" s="746"/>
      <c r="E2114" s="741"/>
      <c r="F2114" s="741"/>
      <c r="G2114" s="741"/>
      <c r="H2114" s="646" t="s">
        <v>54</v>
      </c>
      <c r="I2114" s="846">
        <f>I2113+I2110+I2103+I2104+I2105</f>
        <v>436.16772800000001</v>
      </c>
    </row>
    <row r="2115" spans="1:9" ht="15.75" x14ac:dyDescent="0.25">
      <c r="A2115" s="860" t="s">
        <v>55</v>
      </c>
      <c r="B2115" s="816"/>
      <c r="C2115" s="815" t="s">
        <v>56</v>
      </c>
      <c r="D2115" s="815" t="s">
        <v>10</v>
      </c>
      <c r="E2115" s="815" t="s">
        <v>28</v>
      </c>
      <c r="F2115" s="815" t="s">
        <v>43</v>
      </c>
      <c r="G2115" s="816"/>
      <c r="H2115" s="816"/>
      <c r="I2115" s="861" t="s">
        <v>43</v>
      </c>
    </row>
    <row r="2116" spans="1:9" ht="15" x14ac:dyDescent="0.25">
      <c r="A2116" s="845"/>
      <c r="B2116" s="739"/>
      <c r="C2116" s="739"/>
      <c r="D2116" s="739"/>
      <c r="E2116" s="739"/>
      <c r="F2116" s="739"/>
      <c r="G2116" s="739"/>
      <c r="H2116" s="646" t="s">
        <v>63</v>
      </c>
      <c r="I2116" s="846"/>
    </row>
    <row r="2117" spans="1:9" ht="15" x14ac:dyDescent="0.25">
      <c r="A2117" s="862" t="s">
        <v>64</v>
      </c>
      <c r="B2117" s="842"/>
      <c r="C2117" s="863" t="s">
        <v>10</v>
      </c>
      <c r="D2117" s="863" t="s">
        <v>28</v>
      </c>
      <c r="E2117" s="740"/>
      <c r="F2117" s="735" t="s">
        <v>65</v>
      </c>
      <c r="G2117" s="740"/>
      <c r="H2117" s="842"/>
      <c r="I2117" s="853" t="s">
        <v>43</v>
      </c>
    </row>
    <row r="2118" spans="1:9" ht="15" x14ac:dyDescent="0.25">
      <c r="A2118" s="845"/>
      <c r="B2118" s="739"/>
      <c r="C2118" s="739"/>
      <c r="D2118" s="739"/>
      <c r="E2118" s="736" t="s">
        <v>66</v>
      </c>
      <c r="F2118" s="736" t="s">
        <v>67</v>
      </c>
      <c r="G2118" s="736" t="s">
        <v>68</v>
      </c>
      <c r="H2118" s="739"/>
      <c r="I2118" s="864"/>
    </row>
    <row r="2119" spans="1:9" ht="15" x14ac:dyDescent="0.25">
      <c r="A2119" s="849"/>
      <c r="B2119" s="842"/>
      <c r="C2119" s="842"/>
      <c r="D2119" s="842"/>
      <c r="E2119" s="842"/>
      <c r="F2119" s="842"/>
      <c r="G2119" s="842"/>
      <c r="H2119" s="850" t="s">
        <v>70</v>
      </c>
      <c r="I2119" s="889"/>
    </row>
    <row r="2120" spans="1:9" ht="15.75" thickBot="1" x14ac:dyDescent="0.3">
      <c r="A2120" s="865"/>
      <c r="B2120" s="747"/>
      <c r="C2120" s="747"/>
      <c r="D2120" s="747"/>
      <c r="E2120" s="747"/>
      <c r="F2120" s="747"/>
      <c r="G2120" s="747"/>
      <c r="H2120" s="649" t="s">
        <v>71</v>
      </c>
      <c r="I2120" s="876">
        <f>ROUND(I2119+I2116+I2114,2)</f>
        <v>436.17</v>
      </c>
    </row>
    <row r="2121" spans="1:9" x14ac:dyDescent="0.25">
      <c r="A2121" s="849"/>
      <c r="B2121" s="839" t="s">
        <v>72</v>
      </c>
      <c r="C2121" s="842"/>
      <c r="D2121" s="842"/>
      <c r="E2121" s="842"/>
      <c r="F2121" s="842"/>
      <c r="G2121" s="842"/>
      <c r="H2121" s="842"/>
      <c r="I2121" s="867"/>
    </row>
    <row r="2122" spans="1:9" x14ac:dyDescent="0.25">
      <c r="A2122" s="849"/>
      <c r="B2122" s="842"/>
      <c r="C2122" s="842"/>
      <c r="D2122" s="842"/>
      <c r="E2122" s="842"/>
      <c r="F2122" s="842"/>
      <c r="G2122" s="842"/>
      <c r="H2122" s="842"/>
      <c r="I2122" s="867"/>
    </row>
    <row r="2123" spans="1:9" ht="18" x14ac:dyDescent="0.25">
      <c r="A2123" s="822" t="s">
        <v>1205</v>
      </c>
      <c r="B2123" s="823"/>
      <c r="C2123" s="823"/>
      <c r="D2123" s="824"/>
      <c r="E2123" s="823"/>
      <c r="F2123" s="825"/>
      <c r="G2123" s="824"/>
      <c r="H2123" s="823"/>
      <c r="I2123" s="826"/>
    </row>
    <row r="2124" spans="1:9" ht="15.75" x14ac:dyDescent="0.25">
      <c r="A2124" s="877" t="s">
        <v>0</v>
      </c>
      <c r="B2124" s="878"/>
      <c r="C2124" s="828"/>
      <c r="D2124" s="829" t="str">
        <f>$D$3</f>
        <v>Julho/2022</v>
      </c>
      <c r="E2124" s="828"/>
      <c r="F2124" s="828"/>
      <c r="G2124" s="830" t="s">
        <v>1</v>
      </c>
      <c r="H2124" s="879">
        <v>0.83</v>
      </c>
      <c r="I2124" s="831" t="s">
        <v>1212</v>
      </c>
    </row>
    <row r="2125" spans="1:9" ht="31.5" x14ac:dyDescent="0.25">
      <c r="A2125" s="832" t="s">
        <v>285</v>
      </c>
      <c r="B2125" s="817" t="s">
        <v>1213</v>
      </c>
      <c r="C2125" s="745" t="str">
        <f>I2124</f>
        <v>und</v>
      </c>
      <c r="D2125" s="749">
        <f>I2147</f>
        <v>5549.12</v>
      </c>
      <c r="E2125" s="746"/>
      <c r="F2125" s="746"/>
      <c r="G2125" s="746"/>
      <c r="H2125" s="733"/>
      <c r="I2125" s="833" t="s">
        <v>5</v>
      </c>
    </row>
    <row r="2126" spans="1:9" ht="15.75" x14ac:dyDescent="0.25">
      <c r="A2126" s="834"/>
      <c r="B2126" s="828"/>
      <c r="C2126" s="828"/>
      <c r="D2126" s="1100" t="s">
        <v>6</v>
      </c>
      <c r="E2126" s="1101"/>
      <c r="F2126" s="1100" t="s">
        <v>7</v>
      </c>
      <c r="G2126" s="1101"/>
      <c r="H2126" s="828"/>
      <c r="I2126" s="835" t="s">
        <v>8</v>
      </c>
    </row>
    <row r="2127" spans="1:9" ht="15.75" x14ac:dyDescent="0.25">
      <c r="A2127" s="836" t="s">
        <v>9</v>
      </c>
      <c r="B2127" s="746"/>
      <c r="C2127" s="734" t="s">
        <v>10</v>
      </c>
      <c r="D2127" s="734" t="s">
        <v>11</v>
      </c>
      <c r="E2127" s="734" t="s">
        <v>12</v>
      </c>
      <c r="F2127" s="734" t="s">
        <v>13</v>
      </c>
      <c r="G2127" s="734" t="s">
        <v>14</v>
      </c>
      <c r="H2127" s="746"/>
      <c r="I2127" s="837" t="s">
        <v>15</v>
      </c>
    </row>
    <row r="2128" spans="1:9" ht="28.5" x14ac:dyDescent="0.25">
      <c r="A2128" s="838" t="s">
        <v>959</v>
      </c>
      <c r="B2128" s="839" t="s">
        <v>1137</v>
      </c>
      <c r="C2128" s="881">
        <v>2</v>
      </c>
      <c r="D2128" s="873">
        <v>1</v>
      </c>
      <c r="E2128" s="873" t="s">
        <v>20</v>
      </c>
      <c r="F2128" s="921">
        <v>2252.7806999999998</v>
      </c>
      <c r="G2128" s="921">
        <v>1179.2465</v>
      </c>
      <c r="H2128" s="842"/>
      <c r="I2128" s="843">
        <f t="shared" ref="I2128" si="177">ROUND(C2128*D2128*F2128+C2128*E2128*G2128,4)</f>
        <v>4505.5613999999996</v>
      </c>
    </row>
    <row r="2129" spans="1:9" ht="15" x14ac:dyDescent="0.25">
      <c r="A2129" s="845"/>
      <c r="B2129" s="739"/>
      <c r="C2129" s="750"/>
      <c r="D2129" s="739"/>
      <c r="E2129" s="739"/>
      <c r="F2129" s="739"/>
      <c r="G2129" s="739"/>
      <c r="H2129" s="646" t="s">
        <v>26</v>
      </c>
      <c r="I2129" s="846">
        <f>SUM(I2128:I2128)</f>
        <v>4505.5613999999996</v>
      </c>
    </row>
    <row r="2130" spans="1:9" ht="15" x14ac:dyDescent="0.25">
      <c r="A2130" s="847" t="s">
        <v>27</v>
      </c>
      <c r="B2130" s="740"/>
      <c r="C2130" s="737" t="s">
        <v>10</v>
      </c>
      <c r="D2130" s="735" t="s">
        <v>28</v>
      </c>
      <c r="E2130" s="740"/>
      <c r="F2130" s="735" t="s">
        <v>29</v>
      </c>
      <c r="G2130" s="740"/>
      <c r="H2130" s="740"/>
      <c r="I2130" s="848" t="s">
        <v>30</v>
      </c>
    </row>
    <row r="2131" spans="1:9" x14ac:dyDescent="0.25">
      <c r="A2131" s="838" t="s">
        <v>34</v>
      </c>
      <c r="B2131" s="839" t="s">
        <v>35</v>
      </c>
      <c r="C2131" s="881">
        <v>6</v>
      </c>
      <c r="D2131" s="840" t="s">
        <v>33</v>
      </c>
      <c r="E2131" s="842"/>
      <c r="F2131" s="841">
        <f>VLOOKUP(A2131,'Mão de obra'!$A$3:$E$34,5,0)</f>
        <v>16.700700000000001</v>
      </c>
      <c r="G2131" s="842"/>
      <c r="H2131" s="842"/>
      <c r="I2131" s="843">
        <f t="shared" ref="I2131" si="178">ROUND(C2131*F2131,4)</f>
        <v>100.2042</v>
      </c>
    </row>
    <row r="2132" spans="1:9" ht="15" x14ac:dyDescent="0.25">
      <c r="A2132" s="849"/>
      <c r="B2132" s="842"/>
      <c r="C2132" s="882"/>
      <c r="D2132" s="842"/>
      <c r="E2132" s="842"/>
      <c r="F2132" s="842"/>
      <c r="G2132" s="842"/>
      <c r="H2132" s="850" t="s">
        <v>36</v>
      </c>
      <c r="I2132" s="851">
        <f>SUM(I2131:I2131)</f>
        <v>100.2042</v>
      </c>
    </row>
    <row r="2133" spans="1:9" ht="15" x14ac:dyDescent="0.25">
      <c r="A2133" s="845"/>
      <c r="B2133" s="739"/>
      <c r="C2133" s="750"/>
      <c r="D2133" s="739"/>
      <c r="E2133" s="739"/>
      <c r="F2133" s="739"/>
      <c r="G2133" s="739"/>
      <c r="H2133" s="646" t="s">
        <v>37</v>
      </c>
      <c r="I2133" s="846">
        <f>I2132+I2129</f>
        <v>4605.7655999999997</v>
      </c>
    </row>
    <row r="2134" spans="1:9" ht="15" x14ac:dyDescent="0.25">
      <c r="A2134" s="849"/>
      <c r="B2134" s="842"/>
      <c r="C2134" s="882"/>
      <c r="D2134" s="842"/>
      <c r="E2134" s="842"/>
      <c r="F2134" s="842"/>
      <c r="G2134" s="842"/>
      <c r="H2134" s="850" t="s">
        <v>38</v>
      </c>
      <c r="I2134" s="853">
        <f>ROUND(I2133/H2124,4)</f>
        <v>5549.1152000000002</v>
      </c>
    </row>
    <row r="2135" spans="1:9" ht="15" x14ac:dyDescent="0.25">
      <c r="A2135" s="849"/>
      <c r="B2135" s="842"/>
      <c r="C2135" s="882"/>
      <c r="D2135" s="842"/>
      <c r="E2135" s="842"/>
      <c r="F2135" s="842"/>
      <c r="G2135" s="842"/>
      <c r="H2135" s="850" t="s">
        <v>39</v>
      </c>
      <c r="I2135" s="853">
        <v>0</v>
      </c>
    </row>
    <row r="2136" spans="1:9" ht="15" x14ac:dyDescent="0.25">
      <c r="A2136" s="845"/>
      <c r="B2136" s="739"/>
      <c r="C2136" s="750"/>
      <c r="D2136" s="739"/>
      <c r="E2136" s="739"/>
      <c r="F2136" s="739"/>
      <c r="G2136" s="739"/>
      <c r="H2136" s="646" t="s">
        <v>40</v>
      </c>
      <c r="I2136" s="874">
        <v>0</v>
      </c>
    </row>
    <row r="2137" spans="1:9" ht="15" x14ac:dyDescent="0.25">
      <c r="A2137" s="847" t="s">
        <v>41</v>
      </c>
      <c r="B2137" s="740"/>
      <c r="C2137" s="737" t="s">
        <v>10</v>
      </c>
      <c r="D2137" s="735" t="s">
        <v>28</v>
      </c>
      <c r="E2137" s="740"/>
      <c r="F2137" s="735" t="s">
        <v>42</v>
      </c>
      <c r="G2137" s="740"/>
      <c r="H2137" s="740"/>
      <c r="I2137" s="848" t="s">
        <v>43</v>
      </c>
    </row>
    <row r="2138" spans="1:9" ht="15" x14ac:dyDescent="0.25">
      <c r="A2138" s="845"/>
      <c r="B2138" s="739"/>
      <c r="C2138" s="750"/>
      <c r="D2138" s="739"/>
      <c r="E2138" s="739"/>
      <c r="F2138" s="739"/>
      <c r="G2138" s="739"/>
      <c r="H2138" s="646" t="s">
        <v>51</v>
      </c>
      <c r="I2138" s="846"/>
    </row>
    <row r="2139" spans="1:9" ht="15" x14ac:dyDescent="0.25">
      <c r="A2139" s="847" t="s">
        <v>52</v>
      </c>
      <c r="B2139" s="740"/>
      <c r="C2139" s="737" t="s">
        <v>10</v>
      </c>
      <c r="D2139" s="735" t="s">
        <v>28</v>
      </c>
      <c r="E2139" s="740"/>
      <c r="F2139" s="735" t="s">
        <v>43</v>
      </c>
      <c r="G2139" s="740"/>
      <c r="H2139" s="740"/>
      <c r="I2139" s="856" t="s">
        <v>43</v>
      </c>
    </row>
    <row r="2140" spans="1:9" ht="15" x14ac:dyDescent="0.25">
      <c r="A2140" s="834"/>
      <c r="B2140" s="828"/>
      <c r="C2140" s="828"/>
      <c r="D2140" s="828"/>
      <c r="E2140" s="884"/>
      <c r="F2140" s="917"/>
      <c r="G2140" s="884"/>
      <c r="H2140" s="850" t="s">
        <v>53</v>
      </c>
      <c r="I2140" s="892"/>
    </row>
    <row r="2141" spans="1:9" ht="15" x14ac:dyDescent="0.25">
      <c r="A2141" s="858"/>
      <c r="B2141" s="746"/>
      <c r="C2141" s="746"/>
      <c r="D2141" s="746"/>
      <c r="E2141" s="741"/>
      <c r="F2141" s="741"/>
      <c r="G2141" s="741"/>
      <c r="H2141" s="646" t="s">
        <v>54</v>
      </c>
      <c r="I2141" s="846">
        <f>I2140+I2138+I2134+I2135+I2136</f>
        <v>5549.1152000000002</v>
      </c>
    </row>
    <row r="2142" spans="1:9" ht="15.75" x14ac:dyDescent="0.25">
      <c r="A2142" s="860" t="s">
        <v>55</v>
      </c>
      <c r="B2142" s="816"/>
      <c r="C2142" s="815" t="s">
        <v>56</v>
      </c>
      <c r="D2142" s="815" t="s">
        <v>10</v>
      </c>
      <c r="E2142" s="815" t="s">
        <v>28</v>
      </c>
      <c r="F2142" s="815" t="s">
        <v>43</v>
      </c>
      <c r="G2142" s="816"/>
      <c r="H2142" s="816"/>
      <c r="I2142" s="861" t="s">
        <v>43</v>
      </c>
    </row>
    <row r="2143" spans="1:9" ht="15" x14ac:dyDescent="0.25">
      <c r="A2143" s="845"/>
      <c r="B2143" s="739"/>
      <c r="C2143" s="739"/>
      <c r="D2143" s="739"/>
      <c r="E2143" s="739"/>
      <c r="F2143" s="739"/>
      <c r="G2143" s="739"/>
      <c r="H2143" s="646" t="s">
        <v>63</v>
      </c>
      <c r="I2143" s="846"/>
    </row>
    <row r="2144" spans="1:9" ht="15" x14ac:dyDescent="0.25">
      <c r="A2144" s="862" t="s">
        <v>64</v>
      </c>
      <c r="B2144" s="842"/>
      <c r="C2144" s="863" t="s">
        <v>10</v>
      </c>
      <c r="D2144" s="863" t="s">
        <v>28</v>
      </c>
      <c r="E2144" s="740"/>
      <c r="F2144" s="735" t="s">
        <v>65</v>
      </c>
      <c r="G2144" s="740"/>
      <c r="H2144" s="842"/>
      <c r="I2144" s="853" t="s">
        <v>43</v>
      </c>
    </row>
    <row r="2145" spans="1:9" ht="15" x14ac:dyDescent="0.25">
      <c r="A2145" s="845"/>
      <c r="B2145" s="739"/>
      <c r="C2145" s="739"/>
      <c r="D2145" s="739"/>
      <c r="E2145" s="736" t="s">
        <v>66</v>
      </c>
      <c r="F2145" s="736" t="s">
        <v>67</v>
      </c>
      <c r="G2145" s="736" t="s">
        <v>68</v>
      </c>
      <c r="H2145" s="739"/>
      <c r="I2145" s="864"/>
    </row>
    <row r="2146" spans="1:9" ht="15" x14ac:dyDescent="0.25">
      <c r="A2146" s="849"/>
      <c r="B2146" s="842"/>
      <c r="C2146" s="842"/>
      <c r="D2146" s="842"/>
      <c r="E2146" s="842"/>
      <c r="F2146" s="842"/>
      <c r="G2146" s="842"/>
      <c r="H2146" s="850" t="s">
        <v>70</v>
      </c>
      <c r="I2146" s="889"/>
    </row>
    <row r="2147" spans="1:9" ht="15.75" thickBot="1" x14ac:dyDescent="0.3">
      <c r="A2147" s="865"/>
      <c r="B2147" s="747"/>
      <c r="C2147" s="747"/>
      <c r="D2147" s="747"/>
      <c r="E2147" s="747"/>
      <c r="F2147" s="747"/>
      <c r="G2147" s="747"/>
      <c r="H2147" s="649" t="s">
        <v>71</v>
      </c>
      <c r="I2147" s="876">
        <f>ROUND(I2146+I2143+I2141,2)</f>
        <v>5549.12</v>
      </c>
    </row>
    <row r="2148" spans="1:9" x14ac:dyDescent="0.25">
      <c r="A2148" s="849"/>
      <c r="B2148" s="839" t="s">
        <v>72</v>
      </c>
      <c r="C2148" s="842"/>
      <c r="D2148" s="842"/>
      <c r="E2148" s="842"/>
      <c r="F2148" s="842"/>
      <c r="G2148" s="842"/>
      <c r="H2148" s="842"/>
      <c r="I2148" s="867"/>
    </row>
    <row r="2149" spans="1:9" x14ac:dyDescent="0.25">
      <c r="A2149" s="849"/>
      <c r="B2149" s="842"/>
      <c r="C2149" s="842"/>
      <c r="D2149" s="842"/>
      <c r="E2149" s="842"/>
      <c r="F2149" s="842"/>
      <c r="G2149" s="842"/>
      <c r="H2149" s="842"/>
      <c r="I2149" s="867"/>
    </row>
    <row r="2150" spans="1:9" ht="18" x14ac:dyDescent="0.25">
      <c r="A2150" s="822" t="s">
        <v>1205</v>
      </c>
      <c r="B2150" s="823"/>
      <c r="C2150" s="823"/>
      <c r="D2150" s="824"/>
      <c r="E2150" s="823"/>
      <c r="F2150" s="825"/>
      <c r="G2150" s="824"/>
      <c r="H2150" s="823"/>
      <c r="I2150" s="826"/>
    </row>
    <row r="2151" spans="1:9" ht="15.75" x14ac:dyDescent="0.25">
      <c r="A2151" s="877" t="s">
        <v>0</v>
      </c>
      <c r="B2151" s="878"/>
      <c r="C2151" s="828"/>
      <c r="D2151" s="829" t="str">
        <f>$D$3</f>
        <v>Julho/2022</v>
      </c>
      <c r="E2151" s="828"/>
      <c r="F2151" s="828"/>
      <c r="G2151" s="830" t="s">
        <v>1</v>
      </c>
      <c r="H2151" s="879">
        <v>33.200000000000003</v>
      </c>
      <c r="I2151" s="831" t="s">
        <v>136</v>
      </c>
    </row>
    <row r="2152" spans="1:9" ht="31.5" x14ac:dyDescent="0.25">
      <c r="A2152" s="832">
        <v>1106139</v>
      </c>
      <c r="B2152" s="817" t="s">
        <v>1287</v>
      </c>
      <c r="C2152" s="745" t="str">
        <f>I2151</f>
        <v>un</v>
      </c>
      <c r="D2152" s="749">
        <f>I2187</f>
        <v>296.77999999999997</v>
      </c>
      <c r="E2152" s="746"/>
      <c r="F2152" s="746"/>
      <c r="G2152" s="746"/>
      <c r="H2152" s="733"/>
      <c r="I2152" s="833" t="s">
        <v>5</v>
      </c>
    </row>
    <row r="2153" spans="1:9" ht="15.75" x14ac:dyDescent="0.25">
      <c r="A2153" s="834"/>
      <c r="B2153" s="828"/>
      <c r="C2153" s="828"/>
      <c r="D2153" s="1100" t="s">
        <v>6</v>
      </c>
      <c r="E2153" s="1101"/>
      <c r="F2153" s="1100" t="s">
        <v>7</v>
      </c>
      <c r="G2153" s="1101"/>
      <c r="H2153" s="828"/>
      <c r="I2153" s="835" t="s">
        <v>8</v>
      </c>
    </row>
    <row r="2154" spans="1:9" ht="15.75" x14ac:dyDescent="0.25">
      <c r="A2154" s="836" t="s">
        <v>9</v>
      </c>
      <c r="B2154" s="746"/>
      <c r="C2154" s="734" t="s">
        <v>10</v>
      </c>
      <c r="D2154" s="734" t="s">
        <v>11</v>
      </c>
      <c r="E2154" s="734" t="s">
        <v>12</v>
      </c>
      <c r="F2154" s="734" t="s">
        <v>13</v>
      </c>
      <c r="G2154" s="734" t="s">
        <v>14</v>
      </c>
      <c r="H2154" s="746"/>
      <c r="I2154" s="837" t="s">
        <v>15</v>
      </c>
    </row>
    <row r="2155" spans="1:9" x14ac:dyDescent="0.25">
      <c r="A2155" s="838" t="s">
        <v>1288</v>
      </c>
      <c r="B2155" s="922" t="str">
        <f>VLOOKUP(A2155,Equipamento!$A$8:$E$91,2,0)</f>
        <v>Carregadeira de pneus com capacidade de 1,72 m³ - 113 Kw</v>
      </c>
      <c r="C2155" s="881">
        <v>1</v>
      </c>
      <c r="D2155" s="873">
        <v>0.45</v>
      </c>
      <c r="E2155" s="873">
        <v>0.55000000000000004</v>
      </c>
      <c r="F2155" s="841">
        <f>VLOOKUP(A2155,Equipamento!$A$8:$E$91,4,0)</f>
        <v>196.1454</v>
      </c>
      <c r="G2155" s="841">
        <f>VLOOKUP(A2155,Equipamento!$A$8:$E$91,5,0)</f>
        <v>85.876400000000004</v>
      </c>
      <c r="H2155" s="842"/>
      <c r="I2155" s="843">
        <f t="shared" ref="I2155:I2157" si="179">ROUND(C2155*D2155*F2155+C2155*E2155*G2155,4)</f>
        <v>135.4975</v>
      </c>
    </row>
    <row r="2156" spans="1:9" ht="28.5" x14ac:dyDescent="0.25">
      <c r="A2156" s="838" t="s">
        <v>1289</v>
      </c>
      <c r="B2156" s="839" t="str">
        <f>VLOOKUP(A2156,Equipamento!$A$8:$E$91,2,0)</f>
        <v>Central de concreto com capacidade de 40 m³/h - dosadora fixa</v>
      </c>
      <c r="C2156" s="881">
        <v>1</v>
      </c>
      <c r="D2156" s="873">
        <v>1</v>
      </c>
      <c r="E2156" s="873">
        <v>0</v>
      </c>
      <c r="F2156" s="841">
        <f>VLOOKUP(A2156,Equipamento!$A$8:$E$91,4,0)</f>
        <v>88.126300000000001</v>
      </c>
      <c r="G2156" s="841">
        <f>VLOOKUP(A2156,Equipamento!$A$8:$E$91,5,0)</f>
        <v>66.071200000000005</v>
      </c>
      <c r="H2156" s="842"/>
      <c r="I2156" s="843">
        <f t="shared" si="179"/>
        <v>88.126300000000001</v>
      </c>
    </row>
    <row r="2157" spans="1:9" x14ac:dyDescent="0.25">
      <c r="A2157" s="838" t="s">
        <v>1290</v>
      </c>
      <c r="B2157" s="839" t="str">
        <f>VLOOKUP(A2157,Equipamento!$A$8:$E$91,2,0)</f>
        <v>Grupo gerador - 36/40 kVA</v>
      </c>
      <c r="C2157" s="881">
        <v>1</v>
      </c>
      <c r="D2157" s="873">
        <v>1</v>
      </c>
      <c r="E2157" s="873">
        <v>0</v>
      </c>
      <c r="F2157" s="841">
        <f>VLOOKUP(A2157,Equipamento!$A$8:$E$91,4,0)</f>
        <v>45.1081</v>
      </c>
      <c r="G2157" s="841">
        <f>VLOOKUP(A2157,Equipamento!$A$8:$E$91,5,0)</f>
        <v>3.6375999999999999</v>
      </c>
      <c r="H2157" s="842"/>
      <c r="I2157" s="843">
        <f t="shared" si="179"/>
        <v>45.1081</v>
      </c>
    </row>
    <row r="2158" spans="1:9" ht="15" x14ac:dyDescent="0.25">
      <c r="A2158" s="845"/>
      <c r="B2158" s="739"/>
      <c r="C2158" s="750"/>
      <c r="D2158" s="739"/>
      <c r="E2158" s="739"/>
      <c r="F2158" s="739"/>
      <c r="G2158" s="739"/>
      <c r="H2158" s="646" t="s">
        <v>26</v>
      </c>
      <c r="I2158" s="846">
        <f>SUM(I2155:I2157)</f>
        <v>268.7319</v>
      </c>
    </row>
    <row r="2159" spans="1:9" ht="15" x14ac:dyDescent="0.25">
      <c r="A2159" s="847" t="s">
        <v>27</v>
      </c>
      <c r="B2159" s="740"/>
      <c r="C2159" s="737" t="s">
        <v>10</v>
      </c>
      <c r="D2159" s="735" t="s">
        <v>28</v>
      </c>
      <c r="E2159" s="740"/>
      <c r="F2159" s="735" t="s">
        <v>29</v>
      </c>
      <c r="G2159" s="740"/>
      <c r="H2159" s="740"/>
      <c r="I2159" s="848" t="s">
        <v>30</v>
      </c>
    </row>
    <row r="2160" spans="1:9" x14ac:dyDescent="0.25">
      <c r="A2160" s="838" t="s">
        <v>34</v>
      </c>
      <c r="B2160" s="839" t="s">
        <v>35</v>
      </c>
      <c r="C2160" s="881">
        <v>1</v>
      </c>
      <c r="D2160" s="840" t="s">
        <v>33</v>
      </c>
      <c r="E2160" s="842"/>
      <c r="F2160" s="841">
        <f>VLOOKUP(A2160,'Mão de obra'!$A$3:$E$34,5,0)</f>
        <v>16.700700000000001</v>
      </c>
      <c r="G2160" s="842"/>
      <c r="H2160" s="842"/>
      <c r="I2160" s="843">
        <f t="shared" ref="I2160" si="180">ROUND(C2160*F2160,4)</f>
        <v>16.700700000000001</v>
      </c>
    </row>
    <row r="2161" spans="1:9" ht="15" x14ac:dyDescent="0.25">
      <c r="A2161" s="849"/>
      <c r="B2161" s="842"/>
      <c r="C2161" s="882"/>
      <c r="D2161" s="842"/>
      <c r="E2161" s="842"/>
      <c r="F2161" s="842"/>
      <c r="G2161" s="842"/>
      <c r="H2161" s="850" t="s">
        <v>36</v>
      </c>
      <c r="I2161" s="851">
        <f>SUM(I2160:I2160)</f>
        <v>16.700700000000001</v>
      </c>
    </row>
    <row r="2162" spans="1:9" ht="15" x14ac:dyDescent="0.25">
      <c r="A2162" s="845"/>
      <c r="B2162" s="739"/>
      <c r="C2162" s="750"/>
      <c r="D2162" s="739"/>
      <c r="E2162" s="739"/>
      <c r="F2162" s="739"/>
      <c r="G2162" s="739"/>
      <c r="H2162" s="646" t="s">
        <v>37</v>
      </c>
      <c r="I2162" s="846">
        <f>I2161+I2158</f>
        <v>285.43259999999998</v>
      </c>
    </row>
    <row r="2163" spans="1:9" ht="15" x14ac:dyDescent="0.25">
      <c r="A2163" s="849"/>
      <c r="B2163" s="842"/>
      <c r="C2163" s="882"/>
      <c r="D2163" s="842"/>
      <c r="E2163" s="842"/>
      <c r="F2163" s="842"/>
      <c r="G2163" s="842"/>
      <c r="H2163" s="850" t="s">
        <v>38</v>
      </c>
      <c r="I2163" s="853">
        <f>ROUND(I2162/H2151,4)</f>
        <v>8.5974000000000004</v>
      </c>
    </row>
    <row r="2164" spans="1:9" ht="15" x14ac:dyDescent="0.25">
      <c r="A2164" s="849"/>
      <c r="B2164" s="842"/>
      <c r="C2164" s="882"/>
      <c r="D2164" s="842"/>
      <c r="E2164" s="842"/>
      <c r="F2164" s="842"/>
      <c r="G2164" s="842"/>
      <c r="H2164" s="850" t="s">
        <v>39</v>
      </c>
      <c r="I2164" s="853">
        <v>0</v>
      </c>
    </row>
    <row r="2165" spans="1:9" ht="15" x14ac:dyDescent="0.25">
      <c r="A2165" s="845"/>
      <c r="B2165" s="739"/>
      <c r="C2165" s="750"/>
      <c r="D2165" s="739"/>
      <c r="E2165" s="739"/>
      <c r="F2165" s="739"/>
      <c r="G2165" s="739"/>
      <c r="H2165" s="646" t="s">
        <v>40</v>
      </c>
      <c r="I2165" s="874">
        <v>0</v>
      </c>
    </row>
    <row r="2166" spans="1:9" ht="15" x14ac:dyDescent="0.25">
      <c r="A2166" s="847" t="s">
        <v>41</v>
      </c>
      <c r="B2166" s="740"/>
      <c r="C2166" s="737" t="s">
        <v>10</v>
      </c>
      <c r="D2166" s="735" t="s">
        <v>28</v>
      </c>
      <c r="E2166" s="740"/>
      <c r="F2166" s="735" t="s">
        <v>42</v>
      </c>
      <c r="G2166" s="740"/>
      <c r="H2166" s="740"/>
      <c r="I2166" s="848" t="s">
        <v>43</v>
      </c>
    </row>
    <row r="2167" spans="1:9" x14ac:dyDescent="0.25">
      <c r="A2167" s="838" t="s">
        <v>77</v>
      </c>
      <c r="B2167" s="839" t="str">
        <f>VLOOKUP(A2167,Material!$A$8:$D$108,2,0)</f>
        <v>Aditivo plastificante e retardador tipo Plastiment ou similar</v>
      </c>
      <c r="C2167" s="881">
        <v>0.98234999999999995</v>
      </c>
      <c r="D2167" s="840" t="str">
        <f>VLOOKUP(A2167,Material!$A$8:$D$108,3,0)</f>
        <v>kg</v>
      </c>
      <c r="E2167" s="842"/>
      <c r="F2167" s="841">
        <f>VLOOKUP(A2167,Material!$A$8:$D$108,4,0)</f>
        <v>6.8876999999999997</v>
      </c>
      <c r="G2167" s="842"/>
      <c r="H2167" s="842"/>
      <c r="I2167" s="843">
        <f>ROUND(C2167*F2167,4)</f>
        <v>6.7660999999999998</v>
      </c>
    </row>
    <row r="2168" spans="1:9" x14ac:dyDescent="0.25">
      <c r="A2168" s="838" t="s">
        <v>44</v>
      </c>
      <c r="B2168" s="839" t="str">
        <f>VLOOKUP(A2168,Material!$A$8:$D$108,2,0)</f>
        <v>Areia média lavada</v>
      </c>
      <c r="C2168" s="881">
        <v>0.60772000000000004</v>
      </c>
      <c r="D2168" s="840" t="str">
        <f>VLOOKUP(A2168,Material!$A$8:$D$108,3,0)</f>
        <v>m³</v>
      </c>
      <c r="E2168" s="842"/>
      <c r="F2168" s="841">
        <f>VLOOKUP(A2168,Material!$A$8:$D$108,4,0)</f>
        <v>78.012299999999996</v>
      </c>
      <c r="G2168" s="842"/>
      <c r="H2168" s="842"/>
      <c r="I2168" s="843">
        <f>ROUND(C2168*F2168,4)</f>
        <v>47.409599999999998</v>
      </c>
    </row>
    <row r="2169" spans="1:9" x14ac:dyDescent="0.25">
      <c r="A2169" s="838" t="s">
        <v>79</v>
      </c>
      <c r="B2169" s="839" t="str">
        <f>VLOOKUP(A2169,Material!$A$8:$D$108,2,0)</f>
        <v>Brita 1</v>
      </c>
      <c r="C2169" s="881">
        <v>0.36753999999999998</v>
      </c>
      <c r="D2169" s="840" t="str">
        <f>VLOOKUP(A2169,Material!$A$8:$D$108,3,0)</f>
        <v>m³</v>
      </c>
      <c r="E2169" s="842"/>
      <c r="F2169" s="841">
        <f>VLOOKUP(A2169,Material!$A$8:$D$108,4,0)</f>
        <v>77.253500000000003</v>
      </c>
      <c r="G2169" s="842"/>
      <c r="H2169" s="842"/>
      <c r="I2169" s="843">
        <f>ROUND(C2169*F2169,4)</f>
        <v>28.393799999999999</v>
      </c>
    </row>
    <row r="2170" spans="1:9" x14ac:dyDescent="0.25">
      <c r="A2170" s="838" t="s">
        <v>46</v>
      </c>
      <c r="B2170" s="839" t="str">
        <f>VLOOKUP(A2170,Material!$A$8:$D$108,2,0)</f>
        <v>Brita 2</v>
      </c>
      <c r="C2170" s="881">
        <v>0.36749999999999999</v>
      </c>
      <c r="D2170" s="840" t="str">
        <f>VLOOKUP(A2170,Material!$A$8:$D$108,3,0)</f>
        <v>m³</v>
      </c>
      <c r="E2170" s="842"/>
      <c r="F2170" s="841">
        <f>VLOOKUP(A2170,Material!$A$8:$D$108,4,0)</f>
        <v>77.253500000000003</v>
      </c>
      <c r="G2170" s="842"/>
      <c r="H2170" s="842"/>
      <c r="I2170" s="843">
        <f>ROUND(C2170*F2170,4)</f>
        <v>28.390699999999999</v>
      </c>
    </row>
    <row r="2171" spans="1:9" x14ac:dyDescent="0.25">
      <c r="A2171" s="838" t="s">
        <v>1294</v>
      </c>
      <c r="B2171" s="839" t="str">
        <f>VLOOKUP(A2171,Material!$A$8:$D$108,2,0)</f>
        <v>Cimento Portland CP II - 32 - a granel</v>
      </c>
      <c r="C2171" s="881">
        <v>327.44990000000001</v>
      </c>
      <c r="D2171" s="840" t="str">
        <f>VLOOKUP(A2171,Material!$A$8:$D$108,3,0)</f>
        <v>kg</v>
      </c>
      <c r="E2171" s="842"/>
      <c r="F2171" s="841">
        <f>VLOOKUP(A2171,Material!$A$8:$D$108,4,0)</f>
        <v>0.51759999999999995</v>
      </c>
      <c r="G2171" s="842"/>
      <c r="H2171" s="842"/>
      <c r="I2171" s="843">
        <f t="shared" ref="I2171" si="181">ROUND(C2171*F2171,4)</f>
        <v>169.4881</v>
      </c>
    </row>
    <row r="2172" spans="1:9" ht="15" x14ac:dyDescent="0.25">
      <c r="A2172" s="845"/>
      <c r="B2172" s="739"/>
      <c r="C2172" s="750"/>
      <c r="D2172" s="739"/>
      <c r="E2172" s="739"/>
      <c r="F2172" s="739"/>
      <c r="G2172" s="739"/>
      <c r="H2172" s="646" t="s">
        <v>51</v>
      </c>
      <c r="I2172" s="846">
        <f>SUM(I2167:I2171)</f>
        <v>280.44830000000002</v>
      </c>
    </row>
    <row r="2173" spans="1:9" ht="15" x14ac:dyDescent="0.25">
      <c r="A2173" s="847" t="s">
        <v>52</v>
      </c>
      <c r="B2173" s="740"/>
      <c r="C2173" s="737" t="s">
        <v>10</v>
      </c>
      <c r="D2173" s="735" t="s">
        <v>28</v>
      </c>
      <c r="E2173" s="740"/>
      <c r="F2173" s="735" t="s">
        <v>43</v>
      </c>
      <c r="G2173" s="740"/>
      <c r="H2173" s="740"/>
      <c r="I2173" s="856" t="s">
        <v>43</v>
      </c>
    </row>
    <row r="2174" spans="1:9" x14ac:dyDescent="0.25">
      <c r="A2174" s="919"/>
      <c r="B2174" s="884"/>
      <c r="C2174" s="890"/>
      <c r="D2174" s="920"/>
      <c r="E2174" s="884"/>
      <c r="F2174" s="917"/>
      <c r="G2174" s="842"/>
      <c r="H2174" s="842"/>
      <c r="I2174" s="892"/>
    </row>
    <row r="2175" spans="1:9" ht="15" x14ac:dyDescent="0.25">
      <c r="A2175" s="834"/>
      <c r="B2175" s="828"/>
      <c r="C2175" s="828"/>
      <c r="D2175" s="828"/>
      <c r="E2175" s="884"/>
      <c r="F2175" s="917"/>
      <c r="G2175" s="884"/>
      <c r="H2175" s="850" t="s">
        <v>53</v>
      </c>
      <c r="I2175" s="892">
        <f>I2174</f>
        <v>0</v>
      </c>
    </row>
    <row r="2176" spans="1:9" ht="15" x14ac:dyDescent="0.25">
      <c r="A2176" s="858"/>
      <c r="B2176" s="746"/>
      <c r="C2176" s="746"/>
      <c r="D2176" s="746"/>
      <c r="E2176" s="741"/>
      <c r="F2176" s="741"/>
      <c r="G2176" s="741"/>
      <c r="H2176" s="646" t="s">
        <v>54</v>
      </c>
      <c r="I2176" s="846">
        <f>I2175+I2172+I2163+I2164+I2165</f>
        <v>289.04570000000001</v>
      </c>
    </row>
    <row r="2177" spans="1:1024 1026:5119 5121:10240 10242:14335 14337:16384" ht="15.75" x14ac:dyDescent="0.25">
      <c r="A2177" s="860" t="s">
        <v>55</v>
      </c>
      <c r="B2177" s="816"/>
      <c r="C2177" s="815" t="s">
        <v>56</v>
      </c>
      <c r="D2177" s="815" t="s">
        <v>10</v>
      </c>
      <c r="E2177" s="815" t="s">
        <v>28</v>
      </c>
      <c r="F2177" s="815" t="s">
        <v>43</v>
      </c>
      <c r="G2177" s="816"/>
      <c r="H2177" s="816"/>
      <c r="I2177" s="861" t="s">
        <v>43</v>
      </c>
    </row>
    <row r="2178" spans="1:1024 1026:5119 5121:10240 10242:14335 14337:16384" x14ac:dyDescent="0.25">
      <c r="A2178" s="838" t="s">
        <v>77</v>
      </c>
      <c r="B2178" s="839" t="str">
        <f>VLOOKUP(A2178,Material!$A$8:$D$108,2,0)</f>
        <v>Aditivo plastificante e retardador tipo Plastiment ou similar</v>
      </c>
      <c r="C2178" s="897">
        <v>5914655</v>
      </c>
      <c r="D2178" s="881">
        <v>9.7999999999999997E-4</v>
      </c>
      <c r="E2178" s="873" t="s">
        <v>59</v>
      </c>
      <c r="F2178" s="841">
        <f>$I$1609</f>
        <v>33.44</v>
      </c>
      <c r="G2178" s="841"/>
      <c r="H2178" s="842"/>
      <c r="I2178" s="843">
        <f>ROUND(F2178*D2178,4)</f>
        <v>3.2800000000000003E-2</v>
      </c>
      <c r="J2178" s="645"/>
      <c r="K2178" s="659"/>
      <c r="L2178" s="654"/>
      <c r="M2178" s="655"/>
      <c r="N2178" s="655"/>
      <c r="O2178" s="1"/>
      <c r="P2178" s="1"/>
      <c r="R2178" s="650"/>
      <c r="S2178" s="645"/>
      <c r="T2178" s="659"/>
      <c r="U2178" s="654"/>
      <c r="V2178" s="655"/>
      <c r="W2178" s="655"/>
      <c r="X2178" s="1"/>
      <c r="Y2178" s="1"/>
      <c r="AA2178" s="650"/>
      <c r="AB2178" s="645"/>
      <c r="AC2178" s="659"/>
      <c r="AD2178" s="654"/>
      <c r="AE2178" s="655"/>
      <c r="AF2178" s="655"/>
      <c r="AG2178" s="1"/>
      <c r="AH2178" s="1"/>
      <c r="AJ2178" s="650"/>
      <c r="AK2178" s="645"/>
      <c r="AL2178" s="659"/>
      <c r="AM2178" s="654"/>
      <c r="AN2178" s="655"/>
      <c r="AO2178" s="655"/>
      <c r="AP2178" s="1"/>
      <c r="AQ2178" s="1"/>
      <c r="AS2178" s="650"/>
      <c r="AT2178" s="645"/>
      <c r="AU2178" s="659"/>
      <c r="AV2178" s="654"/>
      <c r="AW2178" s="655"/>
      <c r="AX2178" s="655"/>
      <c r="AY2178" s="1"/>
      <c r="AZ2178" s="1"/>
      <c r="BB2178" s="650"/>
      <c r="BC2178" s="645"/>
      <c r="BD2178" s="659"/>
      <c r="BE2178" s="654"/>
      <c r="BF2178" s="655"/>
      <c r="BG2178" s="655"/>
      <c r="BH2178" s="1"/>
      <c r="BI2178" s="1"/>
      <c r="BK2178" s="650"/>
      <c r="BL2178" s="645"/>
      <c r="BM2178" s="659"/>
      <c r="BN2178" s="654"/>
      <c r="BO2178" s="655"/>
      <c r="BP2178" s="655"/>
      <c r="BQ2178" s="1"/>
      <c r="BR2178" s="1"/>
      <c r="BT2178" s="650"/>
      <c r="BU2178" s="645"/>
      <c r="BV2178" s="659"/>
      <c r="BW2178" s="654"/>
      <c r="BX2178" s="655"/>
      <c r="BY2178" s="655"/>
      <c r="BZ2178" s="1"/>
      <c r="CA2178" s="1"/>
      <c r="CC2178" s="650"/>
      <c r="CD2178" s="645"/>
      <c r="CE2178" s="659"/>
      <c r="CF2178" s="654"/>
      <c r="CG2178" s="655"/>
      <c r="CH2178" s="655"/>
      <c r="CI2178" s="1"/>
      <c r="CJ2178" s="1"/>
      <c r="CL2178" s="650"/>
      <c r="CM2178" s="645"/>
      <c r="CN2178" s="659"/>
      <c r="CO2178" s="654"/>
      <c r="CP2178" s="655"/>
      <c r="CQ2178" s="655"/>
      <c r="CR2178" s="1"/>
      <c r="CS2178" s="1"/>
      <c r="CU2178" s="650"/>
      <c r="CV2178" s="645"/>
      <c r="CW2178" s="659"/>
      <c r="CX2178" s="654"/>
      <c r="CY2178" s="655"/>
      <c r="CZ2178" s="655"/>
      <c r="DA2178" s="1"/>
      <c r="DB2178" s="1"/>
      <c r="DD2178" s="650"/>
      <c r="DE2178" s="645"/>
      <c r="DF2178" s="659"/>
      <c r="DG2178" s="654"/>
      <c r="DH2178" s="655"/>
      <c r="DI2178" s="655"/>
      <c r="DJ2178" s="1"/>
      <c r="DK2178" s="1"/>
      <c r="DM2178" s="650"/>
      <c r="DN2178" s="645"/>
      <c r="DO2178" s="659"/>
      <c r="DP2178" s="654"/>
      <c r="DQ2178" s="655"/>
      <c r="DR2178" s="655"/>
      <c r="DS2178" s="1"/>
      <c r="DT2178" s="1"/>
      <c r="DV2178" s="650"/>
      <c r="DW2178" s="645"/>
      <c r="DX2178" s="659"/>
      <c r="DY2178" s="654"/>
      <c r="DZ2178" s="655"/>
      <c r="EA2178" s="655"/>
      <c r="EB2178" s="1"/>
      <c r="EC2178" s="1"/>
      <c r="EE2178" s="650"/>
      <c r="EF2178" s="645"/>
      <c r="EG2178" s="659"/>
      <c r="EH2178" s="654"/>
      <c r="EI2178" s="655"/>
      <c r="EJ2178" s="655"/>
      <c r="EK2178" s="1"/>
      <c r="EL2178" s="1"/>
      <c r="EN2178" s="650"/>
      <c r="EO2178" s="645"/>
      <c r="EP2178" s="659"/>
      <c r="EQ2178" s="654"/>
      <c r="ER2178" s="655"/>
      <c r="ES2178" s="655"/>
      <c r="ET2178" s="1"/>
      <c r="EU2178" s="1"/>
      <c r="EW2178" s="650"/>
      <c r="EX2178" s="645"/>
      <c r="EY2178" s="659"/>
      <c r="EZ2178" s="654"/>
      <c r="FA2178" s="655"/>
      <c r="FB2178" s="655"/>
      <c r="FC2178" s="1"/>
      <c r="FD2178" s="1"/>
      <c r="FF2178" s="650"/>
      <c r="FG2178" s="645"/>
      <c r="FH2178" s="659"/>
      <c r="FI2178" s="654"/>
      <c r="FJ2178" s="655"/>
      <c r="FK2178" s="655"/>
      <c r="FL2178" s="1"/>
      <c r="FM2178" s="1"/>
      <c r="FO2178" s="650"/>
      <c r="FP2178" s="645"/>
      <c r="FQ2178" s="659"/>
      <c r="FR2178" s="654"/>
      <c r="FS2178" s="655"/>
      <c r="FT2178" s="655"/>
      <c r="FU2178" s="1"/>
      <c r="FV2178" s="1"/>
      <c r="FX2178" s="650"/>
      <c r="FY2178" s="645"/>
      <c r="FZ2178" s="659"/>
      <c r="GA2178" s="654"/>
      <c r="GB2178" s="655"/>
      <c r="GC2178" s="655"/>
      <c r="GD2178" s="1"/>
      <c r="GE2178" s="1"/>
      <c r="GG2178" s="650"/>
      <c r="GH2178" s="645"/>
      <c r="GI2178" s="659"/>
      <c r="GJ2178" s="654"/>
      <c r="GK2178" s="655"/>
      <c r="GL2178" s="655"/>
      <c r="GM2178" s="1"/>
      <c r="GN2178" s="1"/>
      <c r="GP2178" s="650"/>
      <c r="GQ2178" s="645"/>
      <c r="GR2178" s="659"/>
      <c r="GS2178" s="654"/>
      <c r="GT2178" s="655"/>
      <c r="GU2178" s="655"/>
      <c r="GV2178" s="1"/>
      <c r="GW2178" s="1"/>
      <c r="GY2178" s="650"/>
      <c r="GZ2178" s="645"/>
      <c r="HA2178" s="659"/>
      <c r="HB2178" s="654"/>
      <c r="HC2178" s="655"/>
      <c r="HD2178" s="655"/>
      <c r="HE2178" s="1"/>
      <c r="HF2178" s="1"/>
      <c r="HH2178" s="650"/>
      <c r="HI2178" s="645"/>
      <c r="HJ2178" s="659"/>
      <c r="HK2178" s="654"/>
      <c r="HL2178" s="655"/>
      <c r="HM2178" s="655"/>
      <c r="HN2178" s="1"/>
      <c r="HO2178" s="1"/>
      <c r="HQ2178" s="650"/>
      <c r="HR2178" s="645"/>
      <c r="HS2178" s="659"/>
      <c r="HT2178" s="654"/>
      <c r="HU2178" s="655"/>
      <c r="HV2178" s="655"/>
      <c r="HW2178" s="1"/>
      <c r="HX2178" s="1"/>
      <c r="HZ2178" s="650"/>
      <c r="IA2178" s="645"/>
      <c r="IB2178" s="659"/>
      <c r="IC2178" s="654"/>
      <c r="ID2178" s="655"/>
      <c r="IE2178" s="655"/>
      <c r="IF2178" s="1"/>
      <c r="IG2178" s="1"/>
      <c r="II2178" s="650"/>
      <c r="IJ2178" s="645"/>
      <c r="IK2178" s="659"/>
      <c r="IL2178" s="654"/>
      <c r="IM2178" s="655"/>
      <c r="IN2178" s="655"/>
      <c r="IO2178" s="1"/>
      <c r="IP2178" s="1"/>
      <c r="IR2178" s="650"/>
      <c r="IS2178" s="645"/>
      <c r="IT2178" s="659"/>
      <c r="IU2178" s="654"/>
      <c r="IV2178" s="655"/>
      <c r="IW2178" s="655"/>
      <c r="IX2178" s="1"/>
      <c r="IY2178" s="1"/>
      <c r="JA2178" s="650"/>
      <c r="JB2178" s="645"/>
      <c r="JC2178" s="659"/>
      <c r="JD2178" s="654"/>
      <c r="JE2178" s="655"/>
      <c r="JF2178" s="655"/>
      <c r="JG2178" s="1"/>
      <c r="JH2178" s="1"/>
      <c r="JJ2178" s="650"/>
      <c r="JK2178" s="645"/>
      <c r="JL2178" s="659"/>
      <c r="JM2178" s="654"/>
      <c r="JN2178" s="655"/>
      <c r="JO2178" s="655"/>
      <c r="JP2178" s="1"/>
      <c r="JQ2178" s="1"/>
      <c r="JS2178" s="650"/>
      <c r="JT2178" s="645"/>
      <c r="JU2178" s="659"/>
      <c r="JV2178" s="654"/>
      <c r="JW2178" s="655"/>
      <c r="JX2178" s="655"/>
      <c r="JY2178" s="1"/>
      <c r="JZ2178" s="1"/>
      <c r="KB2178" s="650"/>
      <c r="KC2178" s="645"/>
      <c r="KD2178" s="659"/>
      <c r="KE2178" s="654"/>
      <c r="KF2178" s="655"/>
      <c r="KG2178" s="655"/>
      <c r="KH2178" s="1"/>
      <c r="KI2178" s="1"/>
      <c r="KK2178" s="650"/>
      <c r="KL2178" s="645"/>
      <c r="KM2178" s="659"/>
      <c r="KN2178" s="654"/>
      <c r="KO2178" s="655"/>
      <c r="KP2178" s="655"/>
      <c r="KQ2178" s="1"/>
      <c r="KR2178" s="1"/>
      <c r="KT2178" s="650"/>
      <c r="KU2178" s="645"/>
      <c r="KV2178" s="659"/>
      <c r="KW2178" s="654"/>
      <c r="KX2178" s="655"/>
      <c r="KY2178" s="655"/>
      <c r="KZ2178" s="1"/>
      <c r="LA2178" s="1"/>
      <c r="LC2178" s="650"/>
      <c r="LD2178" s="645"/>
      <c r="LE2178" s="659"/>
      <c r="LF2178" s="654"/>
      <c r="LG2178" s="655"/>
      <c r="LH2178" s="655"/>
      <c r="LI2178" s="1"/>
      <c r="LJ2178" s="1"/>
      <c r="LL2178" s="650"/>
      <c r="LM2178" s="645"/>
      <c r="LN2178" s="659"/>
      <c r="LO2178" s="654"/>
      <c r="LP2178" s="655"/>
      <c r="LQ2178" s="655"/>
      <c r="LR2178" s="1"/>
      <c r="LS2178" s="1"/>
      <c r="LU2178" s="650"/>
      <c r="LV2178" s="645"/>
      <c r="LW2178" s="659"/>
      <c r="LX2178" s="654"/>
      <c r="LY2178" s="655"/>
      <c r="LZ2178" s="655"/>
      <c r="MA2178" s="1"/>
      <c r="MB2178" s="1"/>
      <c r="MD2178" s="650"/>
      <c r="ME2178" s="645"/>
      <c r="MF2178" s="659"/>
      <c r="MG2178" s="654"/>
      <c r="MH2178" s="655"/>
      <c r="MI2178" s="655"/>
      <c r="MJ2178" s="1"/>
      <c r="MK2178" s="1"/>
      <c r="MM2178" s="650"/>
      <c r="MN2178" s="645"/>
      <c r="MO2178" s="659"/>
      <c r="MP2178" s="654"/>
      <c r="MQ2178" s="655"/>
      <c r="MR2178" s="655"/>
      <c r="MS2178" s="1"/>
      <c r="MT2178" s="1"/>
      <c r="MV2178" s="650"/>
      <c r="MW2178" s="645"/>
      <c r="MX2178" s="659"/>
      <c r="MY2178" s="654"/>
      <c r="MZ2178" s="655"/>
      <c r="NA2178" s="655"/>
      <c r="NB2178" s="1"/>
      <c r="NC2178" s="1"/>
      <c r="NE2178" s="650"/>
      <c r="NF2178" s="645"/>
      <c r="NG2178" s="659"/>
      <c r="NH2178" s="654"/>
      <c r="NI2178" s="655"/>
      <c r="NJ2178" s="655"/>
      <c r="NK2178" s="1"/>
      <c r="NL2178" s="1"/>
      <c r="NN2178" s="650"/>
      <c r="NO2178" s="645"/>
      <c r="NP2178" s="659"/>
      <c r="NQ2178" s="654"/>
      <c r="NR2178" s="655"/>
      <c r="NS2178" s="655"/>
      <c r="NT2178" s="1"/>
      <c r="NU2178" s="1"/>
      <c r="NW2178" s="650"/>
      <c r="NX2178" s="645"/>
      <c r="NY2178" s="659"/>
      <c r="NZ2178" s="654"/>
      <c r="OA2178" s="655"/>
      <c r="OB2178" s="655"/>
      <c r="OC2178" s="1"/>
      <c r="OD2178" s="1"/>
      <c r="OF2178" s="650"/>
      <c r="OG2178" s="645"/>
      <c r="OH2178" s="659"/>
      <c r="OI2178" s="654"/>
      <c r="OJ2178" s="655"/>
      <c r="OK2178" s="655"/>
      <c r="OL2178" s="1"/>
      <c r="OM2178" s="1"/>
      <c r="OO2178" s="650"/>
      <c r="OP2178" s="645"/>
      <c r="OQ2178" s="659"/>
      <c r="OR2178" s="654"/>
      <c r="OS2178" s="655"/>
      <c r="OT2178" s="655"/>
      <c r="OU2178" s="1"/>
      <c r="OV2178" s="1"/>
      <c r="OX2178" s="650"/>
      <c r="OY2178" s="645"/>
      <c r="OZ2178" s="659"/>
      <c r="PA2178" s="654"/>
      <c r="PB2178" s="655"/>
      <c r="PC2178" s="655"/>
      <c r="PD2178" s="1"/>
      <c r="PE2178" s="1"/>
      <c r="PG2178" s="650"/>
      <c r="PH2178" s="645"/>
      <c r="PI2178" s="659"/>
      <c r="PJ2178" s="654"/>
      <c r="PK2178" s="655"/>
      <c r="PL2178" s="655"/>
      <c r="PM2178" s="1"/>
      <c r="PN2178" s="1"/>
      <c r="PP2178" s="650"/>
      <c r="PQ2178" s="645"/>
      <c r="PR2178" s="659"/>
      <c r="PS2178" s="654"/>
      <c r="PT2178" s="655"/>
      <c r="PU2178" s="655"/>
      <c r="PV2178" s="1"/>
      <c r="PW2178" s="1"/>
      <c r="PY2178" s="650"/>
      <c r="PZ2178" s="645"/>
      <c r="QA2178" s="659"/>
      <c r="QB2178" s="654"/>
      <c r="QC2178" s="655"/>
      <c r="QD2178" s="655"/>
      <c r="QE2178" s="1"/>
      <c r="QF2178" s="1"/>
      <c r="QH2178" s="650"/>
      <c r="QI2178" s="645"/>
      <c r="QJ2178" s="659"/>
      <c r="QK2178" s="654"/>
      <c r="QL2178" s="655"/>
      <c r="QM2178" s="655"/>
      <c r="QN2178" s="1"/>
      <c r="QO2178" s="1"/>
      <c r="QQ2178" s="650"/>
      <c r="QR2178" s="645"/>
      <c r="QS2178" s="659"/>
      <c r="QT2178" s="654"/>
      <c r="QU2178" s="655"/>
      <c r="QV2178" s="655"/>
      <c r="QW2178" s="1"/>
      <c r="QX2178" s="1"/>
      <c r="QZ2178" s="650"/>
      <c r="RA2178" s="645"/>
      <c r="RB2178" s="659"/>
      <c r="RC2178" s="654"/>
      <c r="RD2178" s="655"/>
      <c r="RE2178" s="655"/>
      <c r="RF2178" s="1"/>
      <c r="RG2178" s="1"/>
      <c r="RI2178" s="650"/>
      <c r="RJ2178" s="645"/>
      <c r="RK2178" s="659"/>
      <c r="RL2178" s="654"/>
      <c r="RM2178" s="655"/>
      <c r="RN2178" s="655"/>
      <c r="RO2178" s="1"/>
      <c r="RP2178" s="1"/>
      <c r="RR2178" s="650"/>
      <c r="RS2178" s="645"/>
      <c r="RT2178" s="659"/>
      <c r="RU2178" s="654"/>
      <c r="RV2178" s="655"/>
      <c r="RW2178" s="655"/>
      <c r="RX2178" s="1"/>
      <c r="RY2178" s="1"/>
      <c r="SA2178" s="650"/>
      <c r="SB2178" s="645"/>
      <c r="SC2178" s="659"/>
      <c r="SD2178" s="654"/>
      <c r="SE2178" s="655"/>
      <c r="SF2178" s="655"/>
      <c r="SG2178" s="1"/>
      <c r="SH2178" s="1"/>
      <c r="SJ2178" s="650"/>
      <c r="SK2178" s="645"/>
      <c r="SL2178" s="659"/>
      <c r="SM2178" s="654"/>
      <c r="SN2178" s="655"/>
      <c r="SO2178" s="655"/>
      <c r="SP2178" s="1"/>
      <c r="SQ2178" s="1"/>
      <c r="SS2178" s="650"/>
      <c r="ST2178" s="645"/>
      <c r="SU2178" s="659"/>
      <c r="SV2178" s="654"/>
      <c r="SW2178" s="655"/>
      <c r="SX2178" s="655"/>
      <c r="SY2178" s="1"/>
      <c r="SZ2178" s="1"/>
      <c r="TB2178" s="650"/>
      <c r="TC2178" s="645"/>
      <c r="TD2178" s="659"/>
      <c r="TE2178" s="654"/>
      <c r="TF2178" s="655"/>
      <c r="TG2178" s="655"/>
      <c r="TH2178" s="1"/>
      <c r="TI2178" s="1"/>
      <c r="TK2178" s="650"/>
      <c r="TL2178" s="645"/>
      <c r="TM2178" s="659"/>
      <c r="TN2178" s="654"/>
      <c r="TO2178" s="655"/>
      <c r="TP2178" s="655"/>
      <c r="TQ2178" s="1"/>
      <c r="TR2178" s="1"/>
      <c r="TT2178" s="650"/>
      <c r="TU2178" s="645"/>
      <c r="TV2178" s="659"/>
      <c r="TW2178" s="654"/>
      <c r="TX2178" s="655"/>
      <c r="TY2178" s="655"/>
      <c r="TZ2178" s="1"/>
      <c r="UA2178" s="1"/>
      <c r="UC2178" s="650"/>
      <c r="UD2178" s="645"/>
      <c r="UE2178" s="659"/>
      <c r="UF2178" s="654"/>
      <c r="UG2178" s="655"/>
      <c r="UH2178" s="655"/>
      <c r="UI2178" s="1"/>
      <c r="UJ2178" s="1"/>
      <c r="UL2178" s="650"/>
      <c r="UM2178" s="645"/>
      <c r="UN2178" s="659"/>
      <c r="UO2178" s="654"/>
      <c r="UP2178" s="655"/>
      <c r="UQ2178" s="655"/>
      <c r="UR2178" s="1"/>
      <c r="US2178" s="1"/>
      <c r="UU2178" s="650"/>
      <c r="UV2178" s="645"/>
      <c r="UW2178" s="659"/>
      <c r="UX2178" s="654"/>
      <c r="UY2178" s="655"/>
      <c r="UZ2178" s="655"/>
      <c r="VA2178" s="1"/>
      <c r="VB2178" s="1"/>
      <c r="VD2178" s="650"/>
      <c r="VE2178" s="645"/>
      <c r="VF2178" s="659"/>
      <c r="VG2178" s="654"/>
      <c r="VH2178" s="655"/>
      <c r="VI2178" s="655"/>
      <c r="VJ2178" s="1"/>
      <c r="VK2178" s="1"/>
      <c r="VM2178" s="650"/>
      <c r="VN2178" s="645"/>
      <c r="VO2178" s="659"/>
      <c r="VP2178" s="654"/>
      <c r="VQ2178" s="655"/>
      <c r="VR2178" s="655"/>
      <c r="VS2178" s="1"/>
      <c r="VT2178" s="1"/>
      <c r="VV2178" s="650"/>
      <c r="VW2178" s="645"/>
      <c r="VX2178" s="659"/>
      <c r="VY2178" s="654"/>
      <c r="VZ2178" s="655"/>
      <c r="WA2178" s="655"/>
      <c r="WB2178" s="1"/>
      <c r="WC2178" s="1"/>
      <c r="WE2178" s="650"/>
      <c r="WF2178" s="645"/>
      <c r="WG2178" s="659"/>
      <c r="WH2178" s="654"/>
      <c r="WI2178" s="655"/>
      <c r="WJ2178" s="655"/>
      <c r="WK2178" s="1"/>
      <c r="WL2178" s="1"/>
      <c r="WN2178" s="650"/>
      <c r="WO2178" s="645"/>
      <c r="WP2178" s="659"/>
      <c r="WQ2178" s="654"/>
      <c r="WR2178" s="655"/>
      <c r="WS2178" s="655"/>
      <c r="WT2178" s="1"/>
      <c r="WU2178" s="1"/>
      <c r="WW2178" s="650"/>
      <c r="WX2178" s="645"/>
      <c r="WY2178" s="659"/>
      <c r="WZ2178" s="654"/>
      <c r="XA2178" s="655"/>
      <c r="XB2178" s="655"/>
      <c r="XC2178" s="1"/>
      <c r="XD2178" s="1"/>
      <c r="XF2178" s="650"/>
      <c r="XG2178" s="645"/>
      <c r="XH2178" s="659"/>
      <c r="XI2178" s="654"/>
      <c r="XJ2178" s="655"/>
      <c r="XK2178" s="655"/>
      <c r="XL2178" s="1"/>
      <c r="XM2178" s="1"/>
      <c r="XO2178" s="650"/>
      <c r="XP2178" s="645"/>
      <c r="XQ2178" s="659"/>
      <c r="XR2178" s="654"/>
      <c r="XS2178" s="655"/>
      <c r="XT2178" s="655"/>
      <c r="XU2178" s="1"/>
      <c r="XV2178" s="1"/>
      <c r="XX2178" s="650"/>
      <c r="XY2178" s="645"/>
      <c r="XZ2178" s="659"/>
      <c r="YA2178" s="654"/>
      <c r="YB2178" s="655"/>
      <c r="YC2178" s="655"/>
      <c r="YD2178" s="1"/>
      <c r="YE2178" s="1"/>
      <c r="YG2178" s="650"/>
      <c r="YH2178" s="645"/>
      <c r="YI2178" s="659"/>
      <c r="YJ2178" s="654"/>
      <c r="YK2178" s="655"/>
      <c r="YL2178" s="655"/>
      <c r="YM2178" s="1"/>
      <c r="YN2178" s="1"/>
      <c r="YP2178" s="650"/>
      <c r="YQ2178" s="645"/>
      <c r="YR2178" s="659"/>
      <c r="YS2178" s="654"/>
      <c r="YT2178" s="655"/>
      <c r="YU2178" s="655"/>
      <c r="YV2178" s="1"/>
      <c r="YW2178" s="1"/>
      <c r="YY2178" s="650"/>
      <c r="YZ2178" s="645"/>
      <c r="ZA2178" s="659"/>
      <c r="ZB2178" s="654"/>
      <c r="ZC2178" s="655"/>
      <c r="ZD2178" s="655"/>
      <c r="ZE2178" s="1"/>
      <c r="ZF2178" s="1"/>
      <c r="ZH2178" s="650"/>
      <c r="ZI2178" s="645"/>
      <c r="ZJ2178" s="659"/>
      <c r="ZK2178" s="654"/>
      <c r="ZL2178" s="655"/>
      <c r="ZM2178" s="655"/>
      <c r="ZN2178" s="1"/>
      <c r="ZO2178" s="1"/>
      <c r="ZQ2178" s="650"/>
      <c r="ZR2178" s="645"/>
      <c r="ZS2178" s="659"/>
      <c r="ZT2178" s="654"/>
      <c r="ZU2178" s="655"/>
      <c r="ZV2178" s="655"/>
      <c r="ZW2178" s="1"/>
      <c r="ZX2178" s="1"/>
      <c r="ZZ2178" s="650"/>
      <c r="AAA2178" s="645"/>
      <c r="AAB2178" s="659"/>
      <c r="AAC2178" s="654"/>
      <c r="AAD2178" s="655"/>
      <c r="AAE2178" s="655"/>
      <c r="AAF2178" s="1"/>
      <c r="AAG2178" s="1"/>
      <c r="AAI2178" s="650"/>
      <c r="AAJ2178" s="645"/>
      <c r="AAK2178" s="659"/>
      <c r="AAL2178" s="654"/>
      <c r="AAM2178" s="655"/>
      <c r="AAN2178" s="655"/>
      <c r="AAO2178" s="1"/>
      <c r="AAP2178" s="1"/>
      <c r="AAR2178" s="650"/>
      <c r="AAS2178" s="645"/>
      <c r="AAT2178" s="659"/>
      <c r="AAU2178" s="654"/>
      <c r="AAV2178" s="655"/>
      <c r="AAW2178" s="655"/>
      <c r="AAX2178" s="1"/>
      <c r="AAY2178" s="1"/>
      <c r="ABA2178" s="650"/>
      <c r="ABB2178" s="645"/>
      <c r="ABC2178" s="659"/>
      <c r="ABD2178" s="654"/>
      <c r="ABE2178" s="655"/>
      <c r="ABF2178" s="655"/>
      <c r="ABG2178" s="1"/>
      <c r="ABH2178" s="1"/>
      <c r="ABJ2178" s="650"/>
      <c r="ABK2178" s="645"/>
      <c r="ABL2178" s="659"/>
      <c r="ABM2178" s="654"/>
      <c r="ABN2178" s="655"/>
      <c r="ABO2178" s="655"/>
      <c r="ABP2178" s="1"/>
      <c r="ABQ2178" s="1"/>
      <c r="ABS2178" s="650"/>
      <c r="ABT2178" s="645"/>
      <c r="ABU2178" s="659"/>
      <c r="ABV2178" s="654"/>
      <c r="ABW2178" s="655"/>
      <c r="ABX2178" s="655"/>
      <c r="ABY2178" s="1"/>
      <c r="ABZ2178" s="1"/>
      <c r="ACB2178" s="650"/>
      <c r="ACC2178" s="645"/>
      <c r="ACD2178" s="659"/>
      <c r="ACE2178" s="654"/>
      <c r="ACF2178" s="655"/>
      <c r="ACG2178" s="655"/>
      <c r="ACH2178" s="1"/>
      <c r="ACI2178" s="1"/>
      <c r="ACK2178" s="650"/>
      <c r="ACL2178" s="645"/>
      <c r="ACM2178" s="659"/>
      <c r="ACN2178" s="654"/>
      <c r="ACO2178" s="655"/>
      <c r="ACP2178" s="655"/>
      <c r="ACQ2178" s="1"/>
      <c r="ACR2178" s="1"/>
      <c r="ACT2178" s="650"/>
      <c r="ACU2178" s="645"/>
      <c r="ACV2178" s="659"/>
      <c r="ACW2178" s="654"/>
      <c r="ACX2178" s="655"/>
      <c r="ACY2178" s="655"/>
      <c r="ACZ2178" s="1"/>
      <c r="ADA2178" s="1"/>
      <c r="ADC2178" s="650"/>
      <c r="ADD2178" s="645"/>
      <c r="ADE2178" s="659"/>
      <c r="ADF2178" s="654"/>
      <c r="ADG2178" s="655"/>
      <c r="ADH2178" s="655"/>
      <c r="ADI2178" s="1"/>
      <c r="ADJ2178" s="1"/>
      <c r="ADL2178" s="650"/>
      <c r="ADM2178" s="645"/>
      <c r="ADN2178" s="659"/>
      <c r="ADO2178" s="654"/>
      <c r="ADP2178" s="655"/>
      <c r="ADQ2178" s="655"/>
      <c r="ADR2178" s="1"/>
      <c r="ADS2178" s="1"/>
      <c r="ADU2178" s="650"/>
      <c r="ADV2178" s="645"/>
      <c r="ADW2178" s="659"/>
      <c r="ADX2178" s="654"/>
      <c r="ADY2178" s="655"/>
      <c r="ADZ2178" s="655"/>
      <c r="AEA2178" s="1"/>
      <c r="AEB2178" s="1"/>
      <c r="AED2178" s="650"/>
      <c r="AEE2178" s="645"/>
      <c r="AEF2178" s="659"/>
      <c r="AEG2178" s="654"/>
      <c r="AEH2178" s="655"/>
      <c r="AEI2178" s="655"/>
      <c r="AEJ2178" s="1"/>
      <c r="AEK2178" s="1"/>
      <c r="AEM2178" s="650"/>
      <c r="AEN2178" s="645"/>
      <c r="AEO2178" s="659"/>
      <c r="AEP2178" s="654"/>
      <c r="AEQ2178" s="655"/>
      <c r="AER2178" s="655"/>
      <c r="AES2178" s="1"/>
      <c r="AET2178" s="1"/>
      <c r="AEV2178" s="650"/>
      <c r="AEW2178" s="645"/>
      <c r="AEX2178" s="659"/>
      <c r="AEY2178" s="654"/>
      <c r="AEZ2178" s="655"/>
      <c r="AFA2178" s="655"/>
      <c r="AFB2178" s="1"/>
      <c r="AFC2178" s="1"/>
      <c r="AFE2178" s="650"/>
      <c r="AFF2178" s="645"/>
      <c r="AFG2178" s="659"/>
      <c r="AFH2178" s="654"/>
      <c r="AFI2178" s="655"/>
      <c r="AFJ2178" s="655"/>
      <c r="AFK2178" s="1"/>
      <c r="AFL2178" s="1"/>
      <c r="AFN2178" s="650"/>
      <c r="AFO2178" s="645"/>
      <c r="AFP2178" s="659"/>
      <c r="AFQ2178" s="654"/>
      <c r="AFR2178" s="655"/>
      <c r="AFS2178" s="655"/>
      <c r="AFT2178" s="1"/>
      <c r="AFU2178" s="1"/>
      <c r="AFW2178" s="650"/>
      <c r="AFX2178" s="645"/>
      <c r="AFY2178" s="659"/>
      <c r="AFZ2178" s="654"/>
      <c r="AGA2178" s="655"/>
      <c r="AGB2178" s="655"/>
      <c r="AGC2178" s="1"/>
      <c r="AGD2178" s="1"/>
      <c r="AGF2178" s="650"/>
      <c r="AGG2178" s="645"/>
      <c r="AGH2178" s="659"/>
      <c r="AGI2178" s="654"/>
      <c r="AGJ2178" s="655"/>
      <c r="AGK2178" s="655"/>
      <c r="AGL2178" s="1"/>
      <c r="AGM2178" s="1"/>
      <c r="AGO2178" s="650"/>
      <c r="AGP2178" s="645"/>
      <c r="AGQ2178" s="659"/>
      <c r="AGR2178" s="654"/>
      <c r="AGS2178" s="655"/>
      <c r="AGT2178" s="655"/>
      <c r="AGU2178" s="1"/>
      <c r="AGV2178" s="1"/>
      <c r="AGX2178" s="650"/>
      <c r="AGY2178" s="645"/>
      <c r="AGZ2178" s="659"/>
      <c r="AHA2178" s="654"/>
      <c r="AHB2178" s="655"/>
      <c r="AHC2178" s="655"/>
      <c r="AHD2178" s="1"/>
      <c r="AHE2178" s="1"/>
      <c r="AHG2178" s="650"/>
      <c r="AHH2178" s="645"/>
      <c r="AHI2178" s="659"/>
      <c r="AHJ2178" s="654"/>
      <c r="AHK2178" s="655"/>
      <c r="AHL2178" s="655"/>
      <c r="AHM2178" s="1"/>
      <c r="AHN2178" s="1"/>
      <c r="AHP2178" s="650"/>
      <c r="AHQ2178" s="645"/>
      <c r="AHR2178" s="659"/>
      <c r="AHS2178" s="654"/>
      <c r="AHT2178" s="655"/>
      <c r="AHU2178" s="655"/>
      <c r="AHV2178" s="1"/>
      <c r="AHW2178" s="1"/>
      <c r="AHY2178" s="650"/>
      <c r="AHZ2178" s="645"/>
      <c r="AIA2178" s="659"/>
      <c r="AIB2178" s="654"/>
      <c r="AIC2178" s="655"/>
      <c r="AID2178" s="655"/>
      <c r="AIE2178" s="1"/>
      <c r="AIF2178" s="1"/>
      <c r="AIH2178" s="650"/>
      <c r="AII2178" s="645"/>
      <c r="AIJ2178" s="659"/>
      <c r="AIK2178" s="654"/>
      <c r="AIL2178" s="655"/>
      <c r="AIM2178" s="655"/>
      <c r="AIN2178" s="1"/>
      <c r="AIO2178" s="1"/>
      <c r="AIQ2178" s="650"/>
      <c r="AIR2178" s="645"/>
      <c r="AIS2178" s="659"/>
      <c r="AIT2178" s="654"/>
      <c r="AIU2178" s="655"/>
      <c r="AIV2178" s="655"/>
      <c r="AIW2178" s="1"/>
      <c r="AIX2178" s="1"/>
      <c r="AIZ2178" s="650"/>
      <c r="AJA2178" s="645"/>
      <c r="AJB2178" s="659"/>
      <c r="AJC2178" s="654"/>
      <c r="AJD2178" s="655"/>
      <c r="AJE2178" s="655"/>
      <c r="AJF2178" s="1"/>
      <c r="AJG2178" s="1"/>
      <c r="AJI2178" s="650"/>
      <c r="AJJ2178" s="645"/>
      <c r="AJK2178" s="659"/>
      <c r="AJL2178" s="654"/>
      <c r="AJM2178" s="655"/>
      <c r="AJN2178" s="655"/>
      <c r="AJO2178" s="1"/>
      <c r="AJP2178" s="1"/>
      <c r="AJR2178" s="650"/>
      <c r="AJS2178" s="645"/>
      <c r="AJT2178" s="659"/>
      <c r="AJU2178" s="654"/>
      <c r="AJV2178" s="655"/>
      <c r="AJW2178" s="655"/>
      <c r="AJX2178" s="1"/>
      <c r="AJY2178" s="1"/>
      <c r="AKA2178" s="650"/>
      <c r="AKB2178" s="645"/>
      <c r="AKC2178" s="659"/>
      <c r="AKD2178" s="654"/>
      <c r="AKE2178" s="655"/>
      <c r="AKF2178" s="655"/>
      <c r="AKG2178" s="1"/>
      <c r="AKH2178" s="1"/>
      <c r="AKJ2178" s="650"/>
      <c r="AKK2178" s="645"/>
      <c r="AKL2178" s="659"/>
      <c r="AKM2178" s="654"/>
      <c r="AKN2178" s="655"/>
      <c r="AKO2178" s="655"/>
      <c r="AKP2178" s="1"/>
      <c r="AKQ2178" s="1"/>
      <c r="AKS2178" s="650"/>
      <c r="AKT2178" s="645"/>
      <c r="AKU2178" s="659"/>
      <c r="AKV2178" s="654"/>
      <c r="AKW2178" s="655"/>
      <c r="AKX2178" s="655"/>
      <c r="AKY2178" s="1"/>
      <c r="AKZ2178" s="1"/>
      <c r="ALB2178" s="650"/>
      <c r="ALC2178" s="645"/>
      <c r="ALD2178" s="659"/>
      <c r="ALE2178" s="654"/>
      <c r="ALF2178" s="655"/>
      <c r="ALG2178" s="655"/>
      <c r="ALH2178" s="1"/>
      <c r="ALI2178" s="1"/>
      <c r="ALK2178" s="650"/>
      <c r="ALL2178" s="645"/>
      <c r="ALM2178" s="659"/>
      <c r="ALN2178" s="654"/>
      <c r="ALO2178" s="655"/>
      <c r="ALP2178" s="655"/>
      <c r="ALQ2178" s="1"/>
      <c r="ALR2178" s="1"/>
      <c r="ALT2178" s="650"/>
      <c r="ALU2178" s="645"/>
      <c r="ALV2178" s="659"/>
      <c r="ALW2178" s="654"/>
      <c r="ALX2178" s="655"/>
      <c r="ALY2178" s="655"/>
      <c r="ALZ2178" s="1"/>
      <c r="AMA2178" s="1"/>
      <c r="AMC2178" s="650"/>
      <c r="AMD2178" s="645"/>
      <c r="AME2178" s="659"/>
      <c r="AMF2178" s="654"/>
      <c r="AMG2178" s="655"/>
      <c r="AMH2178" s="655"/>
      <c r="AMI2178" s="1"/>
      <c r="AMJ2178" s="1"/>
      <c r="AML2178" s="650"/>
      <c r="AMM2178" s="645"/>
      <c r="AMN2178" s="659"/>
      <c r="AMO2178" s="654"/>
      <c r="AMP2178" s="655"/>
      <c r="AMQ2178" s="655"/>
      <c r="AMR2178" s="1"/>
      <c r="AMS2178" s="1"/>
      <c r="AMU2178" s="650"/>
      <c r="AMV2178" s="645"/>
      <c r="AMW2178" s="659"/>
      <c r="AMX2178" s="654"/>
      <c r="AMY2178" s="655"/>
      <c r="AMZ2178" s="655"/>
      <c r="ANA2178" s="1"/>
      <c r="ANB2178" s="1"/>
      <c r="AND2178" s="650"/>
      <c r="ANE2178" s="645"/>
      <c r="ANF2178" s="659"/>
      <c r="ANG2178" s="654"/>
      <c r="ANH2178" s="655"/>
      <c r="ANI2178" s="655"/>
      <c r="ANJ2178" s="1"/>
      <c r="ANK2178" s="1"/>
      <c r="ANM2178" s="650"/>
      <c r="ANN2178" s="645"/>
      <c r="ANO2178" s="659"/>
      <c r="ANP2178" s="654"/>
      <c r="ANQ2178" s="655"/>
      <c r="ANR2178" s="655"/>
      <c r="ANS2178" s="1"/>
      <c r="ANT2178" s="1"/>
      <c r="ANV2178" s="650"/>
      <c r="ANW2178" s="645"/>
      <c r="ANX2178" s="659"/>
      <c r="ANY2178" s="654"/>
      <c r="ANZ2178" s="655"/>
      <c r="AOA2178" s="655"/>
      <c r="AOB2178" s="1"/>
      <c r="AOC2178" s="1"/>
      <c r="AOE2178" s="650"/>
      <c r="AOF2178" s="645"/>
      <c r="AOG2178" s="659"/>
      <c r="AOH2178" s="654"/>
      <c r="AOI2178" s="655"/>
      <c r="AOJ2178" s="655"/>
      <c r="AOK2178" s="1"/>
      <c r="AOL2178" s="1"/>
      <c r="AON2178" s="650"/>
      <c r="AOO2178" s="645"/>
      <c r="AOP2178" s="659"/>
      <c r="AOQ2178" s="654"/>
      <c r="AOR2178" s="655"/>
      <c r="AOS2178" s="655"/>
      <c r="AOT2178" s="1"/>
      <c r="AOU2178" s="1"/>
      <c r="AOW2178" s="650"/>
      <c r="AOX2178" s="645"/>
      <c r="AOY2178" s="659"/>
      <c r="AOZ2178" s="654"/>
      <c r="APA2178" s="655"/>
      <c r="APB2178" s="655"/>
      <c r="APC2178" s="1"/>
      <c r="APD2178" s="1"/>
      <c r="APF2178" s="650"/>
      <c r="APG2178" s="645"/>
      <c r="APH2178" s="659"/>
      <c r="API2178" s="654"/>
      <c r="APJ2178" s="655"/>
      <c r="APK2178" s="655"/>
      <c r="APL2178" s="1"/>
      <c r="APM2178" s="1"/>
      <c r="APO2178" s="650"/>
      <c r="APP2178" s="645"/>
      <c r="APQ2178" s="659"/>
      <c r="APR2178" s="654"/>
      <c r="APS2178" s="655"/>
      <c r="APT2178" s="655"/>
      <c r="APU2178" s="1"/>
      <c r="APV2178" s="1"/>
      <c r="APX2178" s="650"/>
      <c r="APY2178" s="645"/>
      <c r="APZ2178" s="659"/>
      <c r="AQA2178" s="654"/>
      <c r="AQB2178" s="655"/>
      <c r="AQC2178" s="655"/>
      <c r="AQD2178" s="1"/>
      <c r="AQE2178" s="1"/>
      <c r="AQG2178" s="650"/>
      <c r="AQH2178" s="645"/>
      <c r="AQI2178" s="659"/>
      <c r="AQJ2178" s="654"/>
      <c r="AQK2178" s="655"/>
      <c r="AQL2178" s="655"/>
      <c r="AQM2178" s="1"/>
      <c r="AQN2178" s="1"/>
      <c r="AQP2178" s="650"/>
      <c r="AQQ2178" s="645"/>
      <c r="AQR2178" s="659"/>
      <c r="AQS2178" s="654"/>
      <c r="AQT2178" s="655"/>
      <c r="AQU2178" s="655"/>
      <c r="AQV2178" s="1"/>
      <c r="AQW2178" s="1"/>
      <c r="AQY2178" s="650"/>
      <c r="AQZ2178" s="645"/>
      <c r="ARA2178" s="659"/>
      <c r="ARB2178" s="654"/>
      <c r="ARC2178" s="655"/>
      <c r="ARD2178" s="655"/>
      <c r="ARE2178" s="1"/>
      <c r="ARF2178" s="1"/>
      <c r="ARH2178" s="650"/>
      <c r="ARI2178" s="645"/>
      <c r="ARJ2178" s="659"/>
      <c r="ARK2178" s="654"/>
      <c r="ARL2178" s="655"/>
      <c r="ARM2178" s="655"/>
      <c r="ARN2178" s="1"/>
      <c r="ARO2178" s="1"/>
      <c r="ARQ2178" s="650"/>
      <c r="ARR2178" s="645"/>
      <c r="ARS2178" s="659"/>
      <c r="ART2178" s="654"/>
      <c r="ARU2178" s="655"/>
      <c r="ARV2178" s="655"/>
      <c r="ARW2178" s="1"/>
      <c r="ARX2178" s="1"/>
      <c r="ARZ2178" s="650"/>
      <c r="ASA2178" s="645"/>
      <c r="ASB2178" s="659"/>
      <c r="ASC2178" s="654"/>
      <c r="ASD2178" s="655"/>
      <c r="ASE2178" s="655"/>
      <c r="ASF2178" s="1"/>
      <c r="ASG2178" s="1"/>
      <c r="ASI2178" s="650"/>
      <c r="ASJ2178" s="645"/>
      <c r="ASK2178" s="659"/>
      <c r="ASL2178" s="654"/>
      <c r="ASM2178" s="655"/>
      <c r="ASN2178" s="655"/>
      <c r="ASO2178" s="1"/>
      <c r="ASP2178" s="1"/>
      <c r="ASR2178" s="650"/>
      <c r="ASS2178" s="645"/>
      <c r="AST2178" s="659"/>
      <c r="ASU2178" s="654"/>
      <c r="ASV2178" s="655"/>
      <c r="ASW2178" s="655"/>
      <c r="ASX2178" s="1"/>
      <c r="ASY2178" s="1"/>
      <c r="ATA2178" s="650"/>
      <c r="ATB2178" s="645"/>
      <c r="ATC2178" s="659"/>
      <c r="ATD2178" s="654"/>
      <c r="ATE2178" s="655"/>
      <c r="ATF2178" s="655"/>
      <c r="ATG2178" s="1"/>
      <c r="ATH2178" s="1"/>
      <c r="ATJ2178" s="650"/>
      <c r="ATK2178" s="645"/>
      <c r="ATL2178" s="659"/>
      <c r="ATM2178" s="654"/>
      <c r="ATN2178" s="655"/>
      <c r="ATO2178" s="655"/>
      <c r="ATP2178" s="1"/>
      <c r="ATQ2178" s="1"/>
      <c r="ATS2178" s="650"/>
      <c r="ATT2178" s="645"/>
      <c r="ATU2178" s="659"/>
      <c r="ATV2178" s="654"/>
      <c r="ATW2178" s="655"/>
      <c r="ATX2178" s="655"/>
      <c r="ATY2178" s="1"/>
      <c r="ATZ2178" s="1"/>
      <c r="AUB2178" s="650"/>
      <c r="AUC2178" s="645"/>
      <c r="AUD2178" s="659"/>
      <c r="AUE2178" s="654"/>
      <c r="AUF2178" s="655"/>
      <c r="AUG2178" s="655"/>
      <c r="AUH2178" s="1"/>
      <c r="AUI2178" s="1"/>
      <c r="AUK2178" s="650"/>
      <c r="AUL2178" s="645"/>
      <c r="AUM2178" s="659"/>
      <c r="AUN2178" s="654"/>
      <c r="AUO2178" s="655"/>
      <c r="AUP2178" s="655"/>
      <c r="AUQ2178" s="1"/>
      <c r="AUR2178" s="1"/>
      <c r="AUT2178" s="650"/>
      <c r="AUU2178" s="645"/>
      <c r="AUV2178" s="659"/>
      <c r="AUW2178" s="654"/>
      <c r="AUX2178" s="655"/>
      <c r="AUY2178" s="655"/>
      <c r="AUZ2178" s="1"/>
      <c r="AVA2178" s="1"/>
      <c r="AVC2178" s="650"/>
      <c r="AVD2178" s="645"/>
      <c r="AVE2178" s="659"/>
      <c r="AVF2178" s="654"/>
      <c r="AVG2178" s="655"/>
      <c r="AVH2178" s="655"/>
      <c r="AVI2178" s="1"/>
      <c r="AVJ2178" s="1"/>
      <c r="AVL2178" s="650"/>
      <c r="AVM2178" s="645"/>
      <c r="AVN2178" s="659"/>
      <c r="AVO2178" s="654"/>
      <c r="AVP2178" s="655"/>
      <c r="AVQ2178" s="655"/>
      <c r="AVR2178" s="1"/>
      <c r="AVS2178" s="1"/>
      <c r="AVU2178" s="650"/>
      <c r="AVV2178" s="645"/>
      <c r="AVW2178" s="659"/>
      <c r="AVX2178" s="654"/>
      <c r="AVY2178" s="655"/>
      <c r="AVZ2178" s="655"/>
      <c r="AWA2178" s="1"/>
      <c r="AWB2178" s="1"/>
      <c r="AWD2178" s="650"/>
      <c r="AWE2178" s="645"/>
      <c r="AWF2178" s="659"/>
      <c r="AWG2178" s="654"/>
      <c r="AWH2178" s="655"/>
      <c r="AWI2178" s="655"/>
      <c r="AWJ2178" s="1"/>
      <c r="AWK2178" s="1"/>
      <c r="AWM2178" s="650"/>
      <c r="AWN2178" s="645"/>
      <c r="AWO2178" s="659"/>
      <c r="AWP2178" s="654"/>
      <c r="AWQ2178" s="655"/>
      <c r="AWR2178" s="655"/>
      <c r="AWS2178" s="1"/>
      <c r="AWT2178" s="1"/>
      <c r="AWV2178" s="650"/>
      <c r="AWW2178" s="645"/>
      <c r="AWX2178" s="659"/>
      <c r="AWY2178" s="654"/>
      <c r="AWZ2178" s="655"/>
      <c r="AXA2178" s="655"/>
      <c r="AXB2178" s="1"/>
      <c r="AXC2178" s="1"/>
      <c r="AXE2178" s="650"/>
      <c r="AXF2178" s="645"/>
      <c r="AXG2178" s="659"/>
      <c r="AXH2178" s="654"/>
      <c r="AXI2178" s="655"/>
      <c r="AXJ2178" s="655"/>
      <c r="AXK2178" s="1"/>
      <c r="AXL2178" s="1"/>
      <c r="AXN2178" s="650"/>
      <c r="AXO2178" s="645"/>
      <c r="AXP2178" s="659"/>
      <c r="AXQ2178" s="654"/>
      <c r="AXR2178" s="655"/>
      <c r="AXS2178" s="655"/>
      <c r="AXT2178" s="1"/>
      <c r="AXU2178" s="1"/>
      <c r="AXW2178" s="650"/>
      <c r="AXX2178" s="645"/>
      <c r="AXY2178" s="659"/>
      <c r="AXZ2178" s="654"/>
      <c r="AYA2178" s="655"/>
      <c r="AYB2178" s="655"/>
      <c r="AYC2178" s="1"/>
      <c r="AYD2178" s="1"/>
      <c r="AYF2178" s="650"/>
      <c r="AYG2178" s="645"/>
      <c r="AYH2178" s="659"/>
      <c r="AYI2178" s="654"/>
      <c r="AYJ2178" s="655"/>
      <c r="AYK2178" s="655"/>
      <c r="AYL2178" s="1"/>
      <c r="AYM2178" s="1"/>
      <c r="AYO2178" s="650"/>
      <c r="AYP2178" s="645"/>
      <c r="AYQ2178" s="659"/>
      <c r="AYR2178" s="654"/>
      <c r="AYS2178" s="655"/>
      <c r="AYT2178" s="655"/>
      <c r="AYU2178" s="1"/>
      <c r="AYV2178" s="1"/>
      <c r="AYX2178" s="650"/>
      <c r="AYY2178" s="645"/>
      <c r="AYZ2178" s="659"/>
      <c r="AZA2178" s="654"/>
      <c r="AZB2178" s="655"/>
      <c r="AZC2178" s="655"/>
      <c r="AZD2178" s="1"/>
      <c r="AZE2178" s="1"/>
      <c r="AZG2178" s="650"/>
      <c r="AZH2178" s="645"/>
      <c r="AZI2178" s="659"/>
      <c r="AZJ2178" s="654"/>
      <c r="AZK2178" s="655"/>
      <c r="AZL2178" s="655"/>
      <c r="AZM2178" s="1"/>
      <c r="AZN2178" s="1"/>
      <c r="AZP2178" s="650"/>
      <c r="AZQ2178" s="645"/>
      <c r="AZR2178" s="659"/>
      <c r="AZS2178" s="654"/>
      <c r="AZT2178" s="655"/>
      <c r="AZU2178" s="655"/>
      <c r="AZV2178" s="1"/>
      <c r="AZW2178" s="1"/>
      <c r="AZY2178" s="650"/>
      <c r="AZZ2178" s="645"/>
      <c r="BAA2178" s="659"/>
      <c r="BAB2178" s="654"/>
      <c r="BAC2178" s="655"/>
      <c r="BAD2178" s="655"/>
      <c r="BAE2178" s="1"/>
      <c r="BAF2178" s="1"/>
      <c r="BAH2178" s="650"/>
      <c r="BAI2178" s="645"/>
      <c r="BAJ2178" s="659"/>
      <c r="BAK2178" s="654"/>
      <c r="BAL2178" s="655"/>
      <c r="BAM2178" s="655"/>
      <c r="BAN2178" s="1"/>
      <c r="BAO2178" s="1"/>
      <c r="BAQ2178" s="650"/>
      <c r="BAR2178" s="645"/>
      <c r="BAS2178" s="659"/>
      <c r="BAT2178" s="654"/>
      <c r="BAU2178" s="655"/>
      <c r="BAV2178" s="655"/>
      <c r="BAW2178" s="1"/>
      <c r="BAX2178" s="1"/>
      <c r="BAZ2178" s="650"/>
      <c r="BBA2178" s="645"/>
      <c r="BBB2178" s="659"/>
      <c r="BBC2178" s="654"/>
      <c r="BBD2178" s="655"/>
      <c r="BBE2178" s="655"/>
      <c r="BBF2178" s="1"/>
      <c r="BBG2178" s="1"/>
      <c r="BBI2178" s="650"/>
      <c r="BBJ2178" s="645"/>
      <c r="BBK2178" s="659"/>
      <c r="BBL2178" s="654"/>
      <c r="BBM2178" s="655"/>
      <c r="BBN2178" s="655"/>
      <c r="BBO2178" s="1"/>
      <c r="BBP2178" s="1"/>
      <c r="BBR2178" s="650"/>
      <c r="BBS2178" s="645"/>
      <c r="BBT2178" s="659"/>
      <c r="BBU2178" s="654"/>
      <c r="BBV2178" s="655"/>
      <c r="BBW2178" s="655"/>
      <c r="BBX2178" s="1"/>
      <c r="BBY2178" s="1"/>
      <c r="BCA2178" s="650"/>
      <c r="BCB2178" s="645"/>
      <c r="BCC2178" s="659"/>
      <c r="BCD2178" s="654"/>
      <c r="BCE2178" s="655"/>
      <c r="BCF2178" s="655"/>
      <c r="BCG2178" s="1"/>
      <c r="BCH2178" s="1"/>
      <c r="BCJ2178" s="650"/>
      <c r="BCK2178" s="645"/>
      <c r="BCL2178" s="659"/>
      <c r="BCM2178" s="654"/>
      <c r="BCN2178" s="655"/>
      <c r="BCO2178" s="655"/>
      <c r="BCP2178" s="1"/>
      <c r="BCQ2178" s="1"/>
      <c r="BCS2178" s="650"/>
      <c r="BCT2178" s="645"/>
      <c r="BCU2178" s="659"/>
      <c r="BCV2178" s="654"/>
      <c r="BCW2178" s="655"/>
      <c r="BCX2178" s="655"/>
      <c r="BCY2178" s="1"/>
      <c r="BCZ2178" s="1"/>
      <c r="BDB2178" s="650"/>
      <c r="BDC2178" s="645"/>
      <c r="BDD2178" s="659"/>
      <c r="BDE2178" s="654"/>
      <c r="BDF2178" s="655"/>
      <c r="BDG2178" s="655"/>
      <c r="BDH2178" s="1"/>
      <c r="BDI2178" s="1"/>
      <c r="BDK2178" s="650"/>
      <c r="BDL2178" s="645"/>
      <c r="BDM2178" s="659"/>
      <c r="BDN2178" s="654"/>
      <c r="BDO2178" s="655"/>
      <c r="BDP2178" s="655"/>
      <c r="BDQ2178" s="1"/>
      <c r="BDR2178" s="1"/>
      <c r="BDT2178" s="650"/>
      <c r="BDU2178" s="645"/>
      <c r="BDV2178" s="659"/>
      <c r="BDW2178" s="654"/>
      <c r="BDX2178" s="655"/>
      <c r="BDY2178" s="655"/>
      <c r="BDZ2178" s="1"/>
      <c r="BEA2178" s="1"/>
      <c r="BEC2178" s="650"/>
      <c r="BED2178" s="645"/>
      <c r="BEE2178" s="659"/>
      <c r="BEF2178" s="654"/>
      <c r="BEG2178" s="655"/>
      <c r="BEH2178" s="655"/>
      <c r="BEI2178" s="1"/>
      <c r="BEJ2178" s="1"/>
      <c r="BEL2178" s="650"/>
      <c r="BEM2178" s="645"/>
      <c r="BEN2178" s="659"/>
      <c r="BEO2178" s="654"/>
      <c r="BEP2178" s="655"/>
      <c r="BEQ2178" s="655"/>
      <c r="BER2178" s="1"/>
      <c r="BES2178" s="1"/>
      <c r="BEU2178" s="650"/>
      <c r="BEV2178" s="645"/>
      <c r="BEW2178" s="659"/>
      <c r="BEX2178" s="654"/>
      <c r="BEY2178" s="655"/>
      <c r="BEZ2178" s="655"/>
      <c r="BFA2178" s="1"/>
      <c r="BFB2178" s="1"/>
      <c r="BFD2178" s="650"/>
      <c r="BFE2178" s="645"/>
      <c r="BFF2178" s="659"/>
      <c r="BFG2178" s="654"/>
      <c r="BFH2178" s="655"/>
      <c r="BFI2178" s="655"/>
      <c r="BFJ2178" s="1"/>
      <c r="BFK2178" s="1"/>
      <c r="BFM2178" s="650"/>
      <c r="BFN2178" s="645"/>
      <c r="BFO2178" s="659"/>
      <c r="BFP2178" s="654"/>
      <c r="BFQ2178" s="655"/>
      <c r="BFR2178" s="655"/>
      <c r="BFS2178" s="1"/>
      <c r="BFT2178" s="1"/>
      <c r="BFV2178" s="650"/>
      <c r="BFW2178" s="645"/>
      <c r="BFX2178" s="659"/>
      <c r="BFY2178" s="654"/>
      <c r="BFZ2178" s="655"/>
      <c r="BGA2178" s="655"/>
      <c r="BGB2178" s="1"/>
      <c r="BGC2178" s="1"/>
      <c r="BGE2178" s="650"/>
      <c r="BGF2178" s="645"/>
      <c r="BGG2178" s="659"/>
      <c r="BGH2178" s="654"/>
      <c r="BGI2178" s="655"/>
      <c r="BGJ2178" s="655"/>
      <c r="BGK2178" s="1"/>
      <c r="BGL2178" s="1"/>
      <c r="BGN2178" s="650"/>
      <c r="BGO2178" s="645"/>
      <c r="BGP2178" s="659"/>
      <c r="BGQ2178" s="654"/>
      <c r="BGR2178" s="655"/>
      <c r="BGS2178" s="655"/>
      <c r="BGT2178" s="1"/>
      <c r="BGU2178" s="1"/>
      <c r="BGW2178" s="650"/>
      <c r="BGX2178" s="645"/>
      <c r="BGY2178" s="659"/>
      <c r="BGZ2178" s="654"/>
      <c r="BHA2178" s="655"/>
      <c r="BHB2178" s="655"/>
      <c r="BHC2178" s="1"/>
      <c r="BHD2178" s="1"/>
      <c r="BHF2178" s="650"/>
      <c r="BHG2178" s="645"/>
      <c r="BHH2178" s="659"/>
      <c r="BHI2178" s="654"/>
      <c r="BHJ2178" s="655"/>
      <c r="BHK2178" s="655"/>
      <c r="BHL2178" s="1"/>
      <c r="BHM2178" s="1"/>
      <c r="BHO2178" s="650"/>
      <c r="BHP2178" s="645"/>
      <c r="BHQ2178" s="659"/>
      <c r="BHR2178" s="654"/>
      <c r="BHS2178" s="655"/>
      <c r="BHT2178" s="655"/>
      <c r="BHU2178" s="1"/>
      <c r="BHV2178" s="1"/>
      <c r="BHX2178" s="650"/>
      <c r="BHY2178" s="645"/>
      <c r="BHZ2178" s="659"/>
      <c r="BIA2178" s="654"/>
      <c r="BIB2178" s="655"/>
      <c r="BIC2178" s="655"/>
      <c r="BID2178" s="1"/>
      <c r="BIE2178" s="1"/>
      <c r="BIG2178" s="650"/>
      <c r="BIH2178" s="645"/>
      <c r="BII2178" s="659"/>
      <c r="BIJ2178" s="654"/>
      <c r="BIK2178" s="655"/>
      <c r="BIL2178" s="655"/>
      <c r="BIM2178" s="1"/>
      <c r="BIN2178" s="1"/>
      <c r="BIP2178" s="650"/>
      <c r="BIQ2178" s="645"/>
      <c r="BIR2178" s="659"/>
      <c r="BIS2178" s="654"/>
      <c r="BIT2178" s="655"/>
      <c r="BIU2178" s="655"/>
      <c r="BIV2178" s="1"/>
      <c r="BIW2178" s="1"/>
      <c r="BIY2178" s="650"/>
      <c r="BIZ2178" s="645"/>
      <c r="BJA2178" s="659"/>
      <c r="BJB2178" s="654"/>
      <c r="BJC2178" s="655"/>
      <c r="BJD2178" s="655"/>
      <c r="BJE2178" s="1"/>
      <c r="BJF2178" s="1"/>
      <c r="BJH2178" s="650"/>
      <c r="BJI2178" s="645"/>
      <c r="BJJ2178" s="659"/>
      <c r="BJK2178" s="654"/>
      <c r="BJL2178" s="655"/>
      <c r="BJM2178" s="655"/>
      <c r="BJN2178" s="1"/>
      <c r="BJO2178" s="1"/>
      <c r="BJQ2178" s="650"/>
      <c r="BJR2178" s="645"/>
      <c r="BJS2178" s="659"/>
      <c r="BJT2178" s="654"/>
      <c r="BJU2178" s="655"/>
      <c r="BJV2178" s="655"/>
      <c r="BJW2178" s="1"/>
      <c r="BJX2178" s="1"/>
      <c r="BJZ2178" s="650"/>
      <c r="BKA2178" s="645"/>
      <c r="BKB2178" s="659"/>
      <c r="BKC2178" s="654"/>
      <c r="BKD2178" s="655"/>
      <c r="BKE2178" s="655"/>
      <c r="BKF2178" s="1"/>
      <c r="BKG2178" s="1"/>
      <c r="BKI2178" s="650"/>
      <c r="BKJ2178" s="645"/>
      <c r="BKK2178" s="659"/>
      <c r="BKL2178" s="654"/>
      <c r="BKM2178" s="655"/>
      <c r="BKN2178" s="655"/>
      <c r="BKO2178" s="1"/>
      <c r="BKP2178" s="1"/>
      <c r="BKR2178" s="650"/>
      <c r="BKS2178" s="645"/>
      <c r="BKT2178" s="659"/>
      <c r="BKU2178" s="654"/>
      <c r="BKV2178" s="655"/>
      <c r="BKW2178" s="655"/>
      <c r="BKX2178" s="1"/>
      <c r="BKY2178" s="1"/>
      <c r="BLA2178" s="650"/>
      <c r="BLB2178" s="645"/>
      <c r="BLC2178" s="659"/>
      <c r="BLD2178" s="654"/>
      <c r="BLE2178" s="655"/>
      <c r="BLF2178" s="655"/>
      <c r="BLG2178" s="1"/>
      <c r="BLH2178" s="1"/>
      <c r="BLJ2178" s="650"/>
      <c r="BLK2178" s="645"/>
      <c r="BLL2178" s="659"/>
      <c r="BLM2178" s="654"/>
      <c r="BLN2178" s="655"/>
      <c r="BLO2178" s="655"/>
      <c r="BLP2178" s="1"/>
      <c r="BLQ2178" s="1"/>
      <c r="BLS2178" s="650"/>
      <c r="BLT2178" s="645"/>
      <c r="BLU2178" s="659"/>
      <c r="BLV2178" s="654"/>
      <c r="BLW2178" s="655"/>
      <c r="BLX2178" s="655"/>
      <c r="BLY2178" s="1"/>
      <c r="BLZ2178" s="1"/>
      <c r="BMB2178" s="650"/>
      <c r="BMC2178" s="645"/>
      <c r="BMD2178" s="659"/>
      <c r="BME2178" s="654"/>
      <c r="BMF2178" s="655"/>
      <c r="BMG2178" s="655"/>
      <c r="BMH2178" s="1"/>
      <c r="BMI2178" s="1"/>
      <c r="BMK2178" s="650"/>
      <c r="BML2178" s="645"/>
      <c r="BMM2178" s="659"/>
      <c r="BMN2178" s="654"/>
      <c r="BMO2178" s="655"/>
      <c r="BMP2178" s="655"/>
      <c r="BMQ2178" s="1"/>
      <c r="BMR2178" s="1"/>
      <c r="BMT2178" s="650"/>
      <c r="BMU2178" s="645"/>
      <c r="BMV2178" s="659"/>
      <c r="BMW2178" s="654"/>
      <c r="BMX2178" s="655"/>
      <c r="BMY2178" s="655"/>
      <c r="BMZ2178" s="1"/>
      <c r="BNA2178" s="1"/>
      <c r="BNC2178" s="650"/>
      <c r="BND2178" s="645"/>
      <c r="BNE2178" s="659"/>
      <c r="BNF2178" s="654"/>
      <c r="BNG2178" s="655"/>
      <c r="BNH2178" s="655"/>
      <c r="BNI2178" s="1"/>
      <c r="BNJ2178" s="1"/>
      <c r="BNL2178" s="650"/>
      <c r="BNM2178" s="645"/>
      <c r="BNN2178" s="659"/>
      <c r="BNO2178" s="654"/>
      <c r="BNP2178" s="655"/>
      <c r="BNQ2178" s="655"/>
      <c r="BNR2178" s="1"/>
      <c r="BNS2178" s="1"/>
      <c r="BNU2178" s="650"/>
      <c r="BNV2178" s="645"/>
      <c r="BNW2178" s="659"/>
      <c r="BNX2178" s="654"/>
      <c r="BNY2178" s="655"/>
      <c r="BNZ2178" s="655"/>
      <c r="BOA2178" s="1"/>
      <c r="BOB2178" s="1"/>
      <c r="BOD2178" s="650"/>
      <c r="BOE2178" s="645"/>
      <c r="BOF2178" s="659"/>
      <c r="BOG2178" s="654"/>
      <c r="BOH2178" s="655"/>
      <c r="BOI2178" s="655"/>
      <c r="BOJ2178" s="1"/>
      <c r="BOK2178" s="1"/>
      <c r="BOM2178" s="650"/>
      <c r="BON2178" s="645"/>
      <c r="BOO2178" s="659"/>
      <c r="BOP2178" s="654"/>
      <c r="BOQ2178" s="655"/>
      <c r="BOR2178" s="655"/>
      <c r="BOS2178" s="1"/>
      <c r="BOT2178" s="1"/>
      <c r="BOV2178" s="650"/>
      <c r="BOW2178" s="645"/>
      <c r="BOX2178" s="659"/>
      <c r="BOY2178" s="654"/>
      <c r="BOZ2178" s="655"/>
      <c r="BPA2178" s="655"/>
      <c r="BPB2178" s="1"/>
      <c r="BPC2178" s="1"/>
      <c r="BPE2178" s="650"/>
      <c r="BPF2178" s="645"/>
      <c r="BPG2178" s="659"/>
      <c r="BPH2178" s="654"/>
      <c r="BPI2178" s="655"/>
      <c r="BPJ2178" s="655"/>
      <c r="BPK2178" s="1"/>
      <c r="BPL2178" s="1"/>
      <c r="BPN2178" s="650"/>
      <c r="BPO2178" s="645"/>
      <c r="BPP2178" s="659"/>
      <c r="BPQ2178" s="654"/>
      <c r="BPR2178" s="655"/>
      <c r="BPS2178" s="655"/>
      <c r="BPT2178" s="1"/>
      <c r="BPU2178" s="1"/>
      <c r="BPW2178" s="650"/>
      <c r="BPX2178" s="645"/>
      <c r="BPY2178" s="659"/>
      <c r="BPZ2178" s="654"/>
      <c r="BQA2178" s="655"/>
      <c r="BQB2178" s="655"/>
      <c r="BQC2178" s="1"/>
      <c r="BQD2178" s="1"/>
      <c r="BQF2178" s="650"/>
      <c r="BQG2178" s="645"/>
      <c r="BQH2178" s="659"/>
      <c r="BQI2178" s="654"/>
      <c r="BQJ2178" s="655"/>
      <c r="BQK2178" s="655"/>
      <c r="BQL2178" s="1"/>
      <c r="BQM2178" s="1"/>
      <c r="BQO2178" s="650"/>
      <c r="BQP2178" s="645"/>
      <c r="BQQ2178" s="659"/>
      <c r="BQR2178" s="654"/>
      <c r="BQS2178" s="655"/>
      <c r="BQT2178" s="655"/>
      <c r="BQU2178" s="1"/>
      <c r="BQV2178" s="1"/>
      <c r="BQX2178" s="650"/>
      <c r="BQY2178" s="645"/>
      <c r="BQZ2178" s="659"/>
      <c r="BRA2178" s="654"/>
      <c r="BRB2178" s="655"/>
      <c r="BRC2178" s="655"/>
      <c r="BRD2178" s="1"/>
      <c r="BRE2178" s="1"/>
      <c r="BRG2178" s="650"/>
      <c r="BRH2178" s="645"/>
      <c r="BRI2178" s="659"/>
      <c r="BRJ2178" s="654"/>
      <c r="BRK2178" s="655"/>
      <c r="BRL2178" s="655"/>
      <c r="BRM2178" s="1"/>
      <c r="BRN2178" s="1"/>
      <c r="BRP2178" s="650"/>
      <c r="BRQ2178" s="645"/>
      <c r="BRR2178" s="659"/>
      <c r="BRS2178" s="654"/>
      <c r="BRT2178" s="655"/>
      <c r="BRU2178" s="655"/>
      <c r="BRV2178" s="1"/>
      <c r="BRW2178" s="1"/>
      <c r="BRY2178" s="650"/>
      <c r="BRZ2178" s="645"/>
      <c r="BSA2178" s="659"/>
      <c r="BSB2178" s="654"/>
      <c r="BSC2178" s="655"/>
      <c r="BSD2178" s="655"/>
      <c r="BSE2178" s="1"/>
      <c r="BSF2178" s="1"/>
      <c r="BSH2178" s="650"/>
      <c r="BSI2178" s="645"/>
      <c r="BSJ2178" s="659"/>
      <c r="BSK2178" s="654"/>
      <c r="BSL2178" s="655"/>
      <c r="BSM2178" s="655"/>
      <c r="BSN2178" s="1"/>
      <c r="BSO2178" s="1"/>
      <c r="BSQ2178" s="650"/>
      <c r="BSR2178" s="645"/>
      <c r="BSS2178" s="659"/>
      <c r="BST2178" s="654"/>
      <c r="BSU2178" s="655"/>
      <c r="BSV2178" s="655"/>
      <c r="BSW2178" s="1"/>
      <c r="BSX2178" s="1"/>
      <c r="BSZ2178" s="650"/>
      <c r="BTA2178" s="645"/>
      <c r="BTB2178" s="659"/>
      <c r="BTC2178" s="654"/>
      <c r="BTD2178" s="655"/>
      <c r="BTE2178" s="655"/>
      <c r="BTF2178" s="1"/>
      <c r="BTG2178" s="1"/>
      <c r="BTI2178" s="650"/>
      <c r="BTJ2178" s="645"/>
      <c r="BTK2178" s="659"/>
      <c r="BTL2178" s="654"/>
      <c r="BTM2178" s="655"/>
      <c r="BTN2178" s="655"/>
      <c r="BTO2178" s="1"/>
      <c r="BTP2178" s="1"/>
      <c r="BTR2178" s="650"/>
      <c r="BTS2178" s="645"/>
      <c r="BTT2178" s="659"/>
      <c r="BTU2178" s="654"/>
      <c r="BTV2178" s="655"/>
      <c r="BTW2178" s="655"/>
      <c r="BTX2178" s="1"/>
      <c r="BTY2178" s="1"/>
      <c r="BUA2178" s="650"/>
      <c r="BUB2178" s="645"/>
      <c r="BUC2178" s="659"/>
      <c r="BUD2178" s="654"/>
      <c r="BUE2178" s="655"/>
      <c r="BUF2178" s="655"/>
      <c r="BUG2178" s="1"/>
      <c r="BUH2178" s="1"/>
      <c r="BUJ2178" s="650"/>
      <c r="BUK2178" s="645"/>
      <c r="BUL2178" s="659"/>
      <c r="BUM2178" s="654"/>
      <c r="BUN2178" s="655"/>
      <c r="BUO2178" s="655"/>
      <c r="BUP2178" s="1"/>
      <c r="BUQ2178" s="1"/>
      <c r="BUS2178" s="650"/>
      <c r="BUT2178" s="645"/>
      <c r="BUU2178" s="659"/>
      <c r="BUV2178" s="654"/>
      <c r="BUW2178" s="655"/>
      <c r="BUX2178" s="655"/>
      <c r="BUY2178" s="1"/>
      <c r="BUZ2178" s="1"/>
      <c r="BVB2178" s="650"/>
      <c r="BVC2178" s="645"/>
      <c r="BVD2178" s="659"/>
      <c r="BVE2178" s="654"/>
      <c r="BVF2178" s="655"/>
      <c r="BVG2178" s="655"/>
      <c r="BVH2178" s="1"/>
      <c r="BVI2178" s="1"/>
      <c r="BVK2178" s="650"/>
      <c r="BVL2178" s="645"/>
      <c r="BVM2178" s="659"/>
      <c r="BVN2178" s="654"/>
      <c r="BVO2178" s="655"/>
      <c r="BVP2178" s="655"/>
      <c r="BVQ2178" s="1"/>
      <c r="BVR2178" s="1"/>
      <c r="BVT2178" s="650"/>
      <c r="BVU2178" s="645"/>
      <c r="BVV2178" s="659"/>
      <c r="BVW2178" s="654"/>
      <c r="BVX2178" s="655"/>
      <c r="BVY2178" s="655"/>
      <c r="BVZ2178" s="1"/>
      <c r="BWA2178" s="1"/>
      <c r="BWC2178" s="650"/>
      <c r="BWD2178" s="645"/>
      <c r="BWE2178" s="659"/>
      <c r="BWF2178" s="654"/>
      <c r="BWG2178" s="655"/>
      <c r="BWH2178" s="655"/>
      <c r="BWI2178" s="1"/>
      <c r="BWJ2178" s="1"/>
      <c r="BWL2178" s="650"/>
      <c r="BWM2178" s="645"/>
      <c r="BWN2178" s="659"/>
      <c r="BWO2178" s="654"/>
      <c r="BWP2178" s="655"/>
      <c r="BWQ2178" s="655"/>
      <c r="BWR2178" s="1"/>
      <c r="BWS2178" s="1"/>
      <c r="BWU2178" s="650"/>
      <c r="BWV2178" s="645"/>
      <c r="BWW2178" s="659"/>
      <c r="BWX2178" s="654"/>
      <c r="BWY2178" s="655"/>
      <c r="BWZ2178" s="655"/>
      <c r="BXA2178" s="1"/>
      <c r="BXB2178" s="1"/>
      <c r="BXD2178" s="650"/>
      <c r="BXE2178" s="645"/>
      <c r="BXF2178" s="659"/>
      <c r="BXG2178" s="654"/>
      <c r="BXH2178" s="655"/>
      <c r="BXI2178" s="655"/>
      <c r="BXJ2178" s="1"/>
      <c r="BXK2178" s="1"/>
      <c r="BXM2178" s="650"/>
      <c r="BXN2178" s="645"/>
      <c r="BXO2178" s="659"/>
      <c r="BXP2178" s="654"/>
      <c r="BXQ2178" s="655"/>
      <c r="BXR2178" s="655"/>
      <c r="BXS2178" s="1"/>
      <c r="BXT2178" s="1"/>
      <c r="BXV2178" s="650"/>
      <c r="BXW2178" s="645"/>
      <c r="BXX2178" s="659"/>
      <c r="BXY2178" s="654"/>
      <c r="BXZ2178" s="655"/>
      <c r="BYA2178" s="655"/>
      <c r="BYB2178" s="1"/>
      <c r="BYC2178" s="1"/>
      <c r="BYE2178" s="650"/>
      <c r="BYF2178" s="645"/>
      <c r="BYG2178" s="659"/>
      <c r="BYH2178" s="654"/>
      <c r="BYI2178" s="655"/>
      <c r="BYJ2178" s="655"/>
      <c r="BYK2178" s="1"/>
      <c r="BYL2178" s="1"/>
      <c r="BYN2178" s="650"/>
      <c r="BYO2178" s="645"/>
      <c r="BYP2178" s="659"/>
      <c r="BYQ2178" s="654"/>
      <c r="BYR2178" s="655"/>
      <c r="BYS2178" s="655"/>
      <c r="BYT2178" s="1"/>
      <c r="BYU2178" s="1"/>
      <c r="BYW2178" s="650"/>
      <c r="BYX2178" s="645"/>
      <c r="BYY2178" s="659"/>
      <c r="BYZ2178" s="654"/>
      <c r="BZA2178" s="655"/>
      <c r="BZB2178" s="655"/>
      <c r="BZC2178" s="1"/>
      <c r="BZD2178" s="1"/>
      <c r="BZF2178" s="650"/>
      <c r="BZG2178" s="645"/>
      <c r="BZH2178" s="659"/>
      <c r="BZI2178" s="654"/>
      <c r="BZJ2178" s="655"/>
      <c r="BZK2178" s="655"/>
      <c r="BZL2178" s="1"/>
      <c r="BZM2178" s="1"/>
      <c r="BZO2178" s="650"/>
      <c r="BZP2178" s="645"/>
      <c r="BZQ2178" s="659"/>
      <c r="BZR2178" s="654"/>
      <c r="BZS2178" s="655"/>
      <c r="BZT2178" s="655"/>
      <c r="BZU2178" s="1"/>
      <c r="BZV2178" s="1"/>
      <c r="BZX2178" s="650"/>
      <c r="BZY2178" s="645"/>
      <c r="BZZ2178" s="659"/>
      <c r="CAA2178" s="654"/>
      <c r="CAB2178" s="655"/>
      <c r="CAC2178" s="655"/>
      <c r="CAD2178" s="1"/>
      <c r="CAE2178" s="1"/>
      <c r="CAG2178" s="650"/>
      <c r="CAH2178" s="645"/>
      <c r="CAI2178" s="659"/>
      <c r="CAJ2178" s="654"/>
      <c r="CAK2178" s="655"/>
      <c r="CAL2178" s="655"/>
      <c r="CAM2178" s="1"/>
      <c r="CAN2178" s="1"/>
      <c r="CAP2178" s="650"/>
      <c r="CAQ2178" s="645"/>
      <c r="CAR2178" s="659"/>
      <c r="CAS2178" s="654"/>
      <c r="CAT2178" s="655"/>
      <c r="CAU2178" s="655"/>
      <c r="CAV2178" s="1"/>
      <c r="CAW2178" s="1"/>
      <c r="CAY2178" s="650"/>
      <c r="CAZ2178" s="645"/>
      <c r="CBA2178" s="659"/>
      <c r="CBB2178" s="654"/>
      <c r="CBC2178" s="655"/>
      <c r="CBD2178" s="655"/>
      <c r="CBE2178" s="1"/>
      <c r="CBF2178" s="1"/>
      <c r="CBH2178" s="650"/>
      <c r="CBI2178" s="645"/>
      <c r="CBJ2178" s="659"/>
      <c r="CBK2178" s="654"/>
      <c r="CBL2178" s="655"/>
      <c r="CBM2178" s="655"/>
      <c r="CBN2178" s="1"/>
      <c r="CBO2178" s="1"/>
      <c r="CBQ2178" s="650"/>
      <c r="CBR2178" s="645"/>
      <c r="CBS2178" s="659"/>
      <c r="CBT2178" s="654"/>
      <c r="CBU2178" s="655"/>
      <c r="CBV2178" s="655"/>
      <c r="CBW2178" s="1"/>
      <c r="CBX2178" s="1"/>
      <c r="CBZ2178" s="650"/>
      <c r="CCA2178" s="645"/>
      <c r="CCB2178" s="659"/>
      <c r="CCC2178" s="654"/>
      <c r="CCD2178" s="655"/>
      <c r="CCE2178" s="655"/>
      <c r="CCF2178" s="1"/>
      <c r="CCG2178" s="1"/>
      <c r="CCI2178" s="650"/>
      <c r="CCJ2178" s="645"/>
      <c r="CCK2178" s="659"/>
      <c r="CCL2178" s="654"/>
      <c r="CCM2178" s="655"/>
      <c r="CCN2178" s="655"/>
      <c r="CCO2178" s="1"/>
      <c r="CCP2178" s="1"/>
      <c r="CCR2178" s="650"/>
      <c r="CCS2178" s="645"/>
      <c r="CCT2178" s="659"/>
      <c r="CCU2178" s="654"/>
      <c r="CCV2178" s="655"/>
      <c r="CCW2178" s="655"/>
      <c r="CCX2178" s="1"/>
      <c r="CCY2178" s="1"/>
      <c r="CDA2178" s="650"/>
      <c r="CDB2178" s="645"/>
      <c r="CDC2178" s="659"/>
      <c r="CDD2178" s="654"/>
      <c r="CDE2178" s="655"/>
      <c r="CDF2178" s="655"/>
      <c r="CDG2178" s="1"/>
      <c r="CDH2178" s="1"/>
      <c r="CDJ2178" s="650"/>
      <c r="CDK2178" s="645"/>
      <c r="CDL2178" s="659"/>
      <c r="CDM2178" s="654"/>
      <c r="CDN2178" s="655"/>
      <c r="CDO2178" s="655"/>
      <c r="CDP2178" s="1"/>
      <c r="CDQ2178" s="1"/>
      <c r="CDS2178" s="650"/>
      <c r="CDT2178" s="645"/>
      <c r="CDU2178" s="659"/>
      <c r="CDV2178" s="654"/>
      <c r="CDW2178" s="655"/>
      <c r="CDX2178" s="655"/>
      <c r="CDY2178" s="1"/>
      <c r="CDZ2178" s="1"/>
      <c r="CEB2178" s="650"/>
      <c r="CEC2178" s="645"/>
      <c r="CED2178" s="659"/>
      <c r="CEE2178" s="654"/>
      <c r="CEF2178" s="655"/>
      <c r="CEG2178" s="655"/>
      <c r="CEH2178" s="1"/>
      <c r="CEI2178" s="1"/>
      <c r="CEK2178" s="650"/>
      <c r="CEL2178" s="645"/>
      <c r="CEM2178" s="659"/>
      <c r="CEN2178" s="654"/>
      <c r="CEO2178" s="655"/>
      <c r="CEP2178" s="655"/>
      <c r="CEQ2178" s="1"/>
      <c r="CER2178" s="1"/>
      <c r="CET2178" s="650"/>
      <c r="CEU2178" s="645"/>
      <c r="CEV2178" s="659"/>
      <c r="CEW2178" s="654"/>
      <c r="CEX2178" s="655"/>
      <c r="CEY2178" s="655"/>
      <c r="CEZ2178" s="1"/>
      <c r="CFA2178" s="1"/>
      <c r="CFC2178" s="650"/>
      <c r="CFD2178" s="645"/>
      <c r="CFE2178" s="659"/>
      <c r="CFF2178" s="654"/>
      <c r="CFG2178" s="655"/>
      <c r="CFH2178" s="655"/>
      <c r="CFI2178" s="1"/>
      <c r="CFJ2178" s="1"/>
      <c r="CFL2178" s="650"/>
      <c r="CFM2178" s="645"/>
      <c r="CFN2178" s="659"/>
      <c r="CFO2178" s="654"/>
      <c r="CFP2178" s="655"/>
      <c r="CFQ2178" s="655"/>
      <c r="CFR2178" s="1"/>
      <c r="CFS2178" s="1"/>
      <c r="CFU2178" s="650"/>
      <c r="CFV2178" s="645"/>
      <c r="CFW2178" s="659"/>
      <c r="CFX2178" s="654"/>
      <c r="CFY2178" s="655"/>
      <c r="CFZ2178" s="655"/>
      <c r="CGA2178" s="1"/>
      <c r="CGB2178" s="1"/>
      <c r="CGD2178" s="650"/>
      <c r="CGE2178" s="645"/>
      <c r="CGF2178" s="659"/>
      <c r="CGG2178" s="654"/>
      <c r="CGH2178" s="655"/>
      <c r="CGI2178" s="655"/>
      <c r="CGJ2178" s="1"/>
      <c r="CGK2178" s="1"/>
      <c r="CGM2178" s="650"/>
      <c r="CGN2178" s="645"/>
      <c r="CGO2178" s="659"/>
      <c r="CGP2178" s="654"/>
      <c r="CGQ2178" s="655"/>
      <c r="CGR2178" s="655"/>
      <c r="CGS2178" s="1"/>
      <c r="CGT2178" s="1"/>
      <c r="CGV2178" s="650"/>
      <c r="CGW2178" s="645"/>
      <c r="CGX2178" s="659"/>
      <c r="CGY2178" s="654"/>
      <c r="CGZ2178" s="655"/>
      <c r="CHA2178" s="655"/>
      <c r="CHB2178" s="1"/>
      <c r="CHC2178" s="1"/>
      <c r="CHE2178" s="650"/>
      <c r="CHF2178" s="645"/>
      <c r="CHG2178" s="659"/>
      <c r="CHH2178" s="654"/>
      <c r="CHI2178" s="655"/>
      <c r="CHJ2178" s="655"/>
      <c r="CHK2178" s="1"/>
      <c r="CHL2178" s="1"/>
      <c r="CHN2178" s="650"/>
      <c r="CHO2178" s="645"/>
      <c r="CHP2178" s="659"/>
      <c r="CHQ2178" s="654"/>
      <c r="CHR2178" s="655"/>
      <c r="CHS2178" s="655"/>
      <c r="CHT2178" s="1"/>
      <c r="CHU2178" s="1"/>
      <c r="CHW2178" s="650"/>
      <c r="CHX2178" s="645"/>
      <c r="CHY2178" s="659"/>
      <c r="CHZ2178" s="654"/>
      <c r="CIA2178" s="655"/>
      <c r="CIB2178" s="655"/>
      <c r="CIC2178" s="1"/>
      <c r="CID2178" s="1"/>
      <c r="CIF2178" s="650"/>
      <c r="CIG2178" s="645"/>
      <c r="CIH2178" s="659"/>
      <c r="CII2178" s="654"/>
      <c r="CIJ2178" s="655"/>
      <c r="CIK2178" s="655"/>
      <c r="CIL2178" s="1"/>
      <c r="CIM2178" s="1"/>
      <c r="CIO2178" s="650"/>
      <c r="CIP2178" s="645"/>
      <c r="CIQ2178" s="659"/>
      <c r="CIR2178" s="654"/>
      <c r="CIS2178" s="655"/>
      <c r="CIT2178" s="655"/>
      <c r="CIU2178" s="1"/>
      <c r="CIV2178" s="1"/>
      <c r="CIX2178" s="650"/>
      <c r="CIY2178" s="645"/>
      <c r="CIZ2178" s="659"/>
      <c r="CJA2178" s="654"/>
      <c r="CJB2178" s="655"/>
      <c r="CJC2178" s="655"/>
      <c r="CJD2178" s="1"/>
      <c r="CJE2178" s="1"/>
      <c r="CJG2178" s="650"/>
      <c r="CJH2178" s="645"/>
      <c r="CJI2178" s="659"/>
      <c r="CJJ2178" s="654"/>
      <c r="CJK2178" s="655"/>
      <c r="CJL2178" s="655"/>
      <c r="CJM2178" s="1"/>
      <c r="CJN2178" s="1"/>
      <c r="CJP2178" s="650"/>
      <c r="CJQ2178" s="645"/>
      <c r="CJR2178" s="659"/>
      <c r="CJS2178" s="654"/>
      <c r="CJT2178" s="655"/>
      <c r="CJU2178" s="655"/>
      <c r="CJV2178" s="1"/>
      <c r="CJW2178" s="1"/>
      <c r="CJY2178" s="650"/>
      <c r="CJZ2178" s="645"/>
      <c r="CKA2178" s="659"/>
      <c r="CKB2178" s="654"/>
      <c r="CKC2178" s="655"/>
      <c r="CKD2178" s="655"/>
      <c r="CKE2178" s="1"/>
      <c r="CKF2178" s="1"/>
      <c r="CKH2178" s="650"/>
      <c r="CKI2178" s="645"/>
      <c r="CKJ2178" s="659"/>
      <c r="CKK2178" s="654"/>
      <c r="CKL2178" s="655"/>
      <c r="CKM2178" s="655"/>
      <c r="CKN2178" s="1"/>
      <c r="CKO2178" s="1"/>
      <c r="CKQ2178" s="650"/>
      <c r="CKR2178" s="645"/>
      <c r="CKS2178" s="659"/>
      <c r="CKT2178" s="654"/>
      <c r="CKU2178" s="655"/>
      <c r="CKV2178" s="655"/>
      <c r="CKW2178" s="1"/>
      <c r="CKX2178" s="1"/>
      <c r="CKZ2178" s="650"/>
      <c r="CLA2178" s="645"/>
      <c r="CLB2178" s="659"/>
      <c r="CLC2178" s="654"/>
      <c r="CLD2178" s="655"/>
      <c r="CLE2178" s="655"/>
      <c r="CLF2178" s="1"/>
      <c r="CLG2178" s="1"/>
      <c r="CLI2178" s="650"/>
      <c r="CLJ2178" s="645"/>
      <c r="CLK2178" s="659"/>
      <c r="CLL2178" s="654"/>
      <c r="CLM2178" s="655"/>
      <c r="CLN2178" s="655"/>
      <c r="CLO2178" s="1"/>
      <c r="CLP2178" s="1"/>
      <c r="CLR2178" s="650"/>
      <c r="CLS2178" s="645"/>
      <c r="CLT2178" s="659"/>
      <c r="CLU2178" s="654"/>
      <c r="CLV2178" s="655"/>
      <c r="CLW2178" s="655"/>
      <c r="CLX2178" s="1"/>
      <c r="CLY2178" s="1"/>
      <c r="CMA2178" s="650"/>
      <c r="CMB2178" s="645"/>
      <c r="CMC2178" s="659"/>
      <c r="CMD2178" s="654"/>
      <c r="CME2178" s="655"/>
      <c r="CMF2178" s="655"/>
      <c r="CMG2178" s="1"/>
      <c r="CMH2178" s="1"/>
      <c r="CMJ2178" s="650"/>
      <c r="CMK2178" s="645"/>
      <c r="CML2178" s="659"/>
      <c r="CMM2178" s="654"/>
      <c r="CMN2178" s="655"/>
      <c r="CMO2178" s="655"/>
      <c r="CMP2178" s="1"/>
      <c r="CMQ2178" s="1"/>
      <c r="CMS2178" s="650"/>
      <c r="CMT2178" s="645"/>
      <c r="CMU2178" s="659"/>
      <c r="CMV2178" s="654"/>
      <c r="CMW2178" s="655"/>
      <c r="CMX2178" s="655"/>
      <c r="CMY2178" s="1"/>
      <c r="CMZ2178" s="1"/>
      <c r="CNB2178" s="650"/>
      <c r="CNC2178" s="645"/>
      <c r="CND2178" s="659"/>
      <c r="CNE2178" s="654"/>
      <c r="CNF2178" s="655"/>
      <c r="CNG2178" s="655"/>
      <c r="CNH2178" s="1"/>
      <c r="CNI2178" s="1"/>
      <c r="CNK2178" s="650"/>
      <c r="CNL2178" s="645"/>
      <c r="CNM2178" s="659"/>
      <c r="CNN2178" s="654"/>
      <c r="CNO2178" s="655"/>
      <c r="CNP2178" s="655"/>
      <c r="CNQ2178" s="1"/>
      <c r="CNR2178" s="1"/>
      <c r="CNT2178" s="650"/>
      <c r="CNU2178" s="645"/>
      <c r="CNV2178" s="659"/>
      <c r="CNW2178" s="654"/>
      <c r="CNX2178" s="655"/>
      <c r="CNY2178" s="655"/>
      <c r="CNZ2178" s="1"/>
      <c r="COA2178" s="1"/>
      <c r="COC2178" s="650"/>
      <c r="COD2178" s="645"/>
      <c r="COE2178" s="659"/>
      <c r="COF2178" s="654"/>
      <c r="COG2178" s="655"/>
      <c r="COH2178" s="655"/>
      <c r="COI2178" s="1"/>
      <c r="COJ2178" s="1"/>
      <c r="COL2178" s="650"/>
      <c r="COM2178" s="645"/>
      <c r="CON2178" s="659"/>
      <c r="COO2178" s="654"/>
      <c r="COP2178" s="655"/>
      <c r="COQ2178" s="655"/>
      <c r="COR2178" s="1"/>
      <c r="COS2178" s="1"/>
      <c r="COU2178" s="650"/>
      <c r="COV2178" s="645"/>
      <c r="COW2178" s="659"/>
      <c r="COX2178" s="654"/>
      <c r="COY2178" s="655"/>
      <c r="COZ2178" s="655"/>
      <c r="CPA2178" s="1"/>
      <c r="CPB2178" s="1"/>
      <c r="CPD2178" s="650"/>
      <c r="CPE2178" s="645"/>
      <c r="CPF2178" s="659"/>
      <c r="CPG2178" s="654"/>
      <c r="CPH2178" s="655"/>
      <c r="CPI2178" s="655"/>
      <c r="CPJ2178" s="1"/>
      <c r="CPK2178" s="1"/>
      <c r="CPM2178" s="650"/>
      <c r="CPN2178" s="645"/>
      <c r="CPO2178" s="659"/>
      <c r="CPP2178" s="654"/>
      <c r="CPQ2178" s="655"/>
      <c r="CPR2178" s="655"/>
      <c r="CPS2178" s="1"/>
      <c r="CPT2178" s="1"/>
      <c r="CPV2178" s="650"/>
      <c r="CPW2178" s="645"/>
      <c r="CPX2178" s="659"/>
      <c r="CPY2178" s="654"/>
      <c r="CPZ2178" s="655"/>
      <c r="CQA2178" s="655"/>
      <c r="CQB2178" s="1"/>
      <c r="CQC2178" s="1"/>
      <c r="CQE2178" s="650"/>
      <c r="CQF2178" s="645"/>
      <c r="CQG2178" s="659"/>
      <c r="CQH2178" s="654"/>
      <c r="CQI2178" s="655"/>
      <c r="CQJ2178" s="655"/>
      <c r="CQK2178" s="1"/>
      <c r="CQL2178" s="1"/>
      <c r="CQN2178" s="650"/>
      <c r="CQO2178" s="645"/>
      <c r="CQP2178" s="659"/>
      <c r="CQQ2178" s="654"/>
      <c r="CQR2178" s="655"/>
      <c r="CQS2178" s="655"/>
      <c r="CQT2178" s="1"/>
      <c r="CQU2178" s="1"/>
      <c r="CQW2178" s="650"/>
      <c r="CQX2178" s="645"/>
      <c r="CQY2178" s="659"/>
      <c r="CQZ2178" s="654"/>
      <c r="CRA2178" s="655"/>
      <c r="CRB2178" s="655"/>
      <c r="CRC2178" s="1"/>
      <c r="CRD2178" s="1"/>
      <c r="CRF2178" s="650"/>
      <c r="CRG2178" s="645"/>
      <c r="CRH2178" s="659"/>
      <c r="CRI2178" s="654"/>
      <c r="CRJ2178" s="655"/>
      <c r="CRK2178" s="655"/>
      <c r="CRL2178" s="1"/>
      <c r="CRM2178" s="1"/>
      <c r="CRO2178" s="650"/>
      <c r="CRP2178" s="645"/>
      <c r="CRQ2178" s="659"/>
      <c r="CRR2178" s="654"/>
      <c r="CRS2178" s="655"/>
      <c r="CRT2178" s="655"/>
      <c r="CRU2178" s="1"/>
      <c r="CRV2178" s="1"/>
      <c r="CRX2178" s="650"/>
      <c r="CRY2178" s="645"/>
      <c r="CRZ2178" s="659"/>
      <c r="CSA2178" s="654"/>
      <c r="CSB2178" s="655"/>
      <c r="CSC2178" s="655"/>
      <c r="CSD2178" s="1"/>
      <c r="CSE2178" s="1"/>
      <c r="CSG2178" s="650"/>
      <c r="CSH2178" s="645"/>
      <c r="CSI2178" s="659"/>
      <c r="CSJ2178" s="654"/>
      <c r="CSK2178" s="655"/>
      <c r="CSL2178" s="655"/>
      <c r="CSM2178" s="1"/>
      <c r="CSN2178" s="1"/>
      <c r="CSP2178" s="650"/>
      <c r="CSQ2178" s="645"/>
      <c r="CSR2178" s="659"/>
      <c r="CSS2178" s="654"/>
      <c r="CST2178" s="655"/>
      <c r="CSU2178" s="655"/>
      <c r="CSV2178" s="1"/>
      <c r="CSW2178" s="1"/>
      <c r="CSY2178" s="650"/>
      <c r="CSZ2178" s="645"/>
      <c r="CTA2178" s="659"/>
      <c r="CTB2178" s="654"/>
      <c r="CTC2178" s="655"/>
      <c r="CTD2178" s="655"/>
      <c r="CTE2178" s="1"/>
      <c r="CTF2178" s="1"/>
      <c r="CTH2178" s="650"/>
      <c r="CTI2178" s="645"/>
      <c r="CTJ2178" s="659"/>
      <c r="CTK2178" s="654"/>
      <c r="CTL2178" s="655"/>
      <c r="CTM2178" s="655"/>
      <c r="CTN2178" s="1"/>
      <c r="CTO2178" s="1"/>
      <c r="CTQ2178" s="650"/>
      <c r="CTR2178" s="645"/>
      <c r="CTS2178" s="659"/>
      <c r="CTT2178" s="654"/>
      <c r="CTU2178" s="655"/>
      <c r="CTV2178" s="655"/>
      <c r="CTW2178" s="1"/>
      <c r="CTX2178" s="1"/>
      <c r="CTZ2178" s="650"/>
      <c r="CUA2178" s="645"/>
      <c r="CUB2178" s="659"/>
      <c r="CUC2178" s="654"/>
      <c r="CUD2178" s="655"/>
      <c r="CUE2178" s="655"/>
      <c r="CUF2178" s="1"/>
      <c r="CUG2178" s="1"/>
      <c r="CUI2178" s="650"/>
      <c r="CUJ2178" s="645"/>
      <c r="CUK2178" s="659"/>
      <c r="CUL2178" s="654"/>
      <c r="CUM2178" s="655"/>
      <c r="CUN2178" s="655"/>
      <c r="CUO2178" s="1"/>
      <c r="CUP2178" s="1"/>
      <c r="CUR2178" s="650"/>
      <c r="CUS2178" s="645"/>
      <c r="CUT2178" s="659"/>
      <c r="CUU2178" s="654"/>
      <c r="CUV2178" s="655"/>
      <c r="CUW2178" s="655"/>
      <c r="CUX2178" s="1"/>
      <c r="CUY2178" s="1"/>
      <c r="CVA2178" s="650"/>
      <c r="CVB2178" s="645"/>
      <c r="CVC2178" s="659"/>
      <c r="CVD2178" s="654"/>
      <c r="CVE2178" s="655"/>
      <c r="CVF2178" s="655"/>
      <c r="CVG2178" s="1"/>
      <c r="CVH2178" s="1"/>
      <c r="CVJ2178" s="650"/>
      <c r="CVK2178" s="645"/>
      <c r="CVL2178" s="659"/>
      <c r="CVM2178" s="654"/>
      <c r="CVN2178" s="655"/>
      <c r="CVO2178" s="655"/>
      <c r="CVP2178" s="1"/>
      <c r="CVQ2178" s="1"/>
      <c r="CVS2178" s="650"/>
      <c r="CVT2178" s="645"/>
      <c r="CVU2178" s="659"/>
      <c r="CVV2178" s="654"/>
      <c r="CVW2178" s="655"/>
      <c r="CVX2178" s="655"/>
      <c r="CVY2178" s="1"/>
      <c r="CVZ2178" s="1"/>
      <c r="CWB2178" s="650"/>
      <c r="CWC2178" s="645"/>
      <c r="CWD2178" s="659"/>
      <c r="CWE2178" s="654"/>
      <c r="CWF2178" s="655"/>
      <c r="CWG2178" s="655"/>
      <c r="CWH2178" s="1"/>
      <c r="CWI2178" s="1"/>
      <c r="CWK2178" s="650"/>
      <c r="CWL2178" s="645"/>
      <c r="CWM2178" s="659"/>
      <c r="CWN2178" s="654"/>
      <c r="CWO2178" s="655"/>
      <c r="CWP2178" s="655"/>
      <c r="CWQ2178" s="1"/>
      <c r="CWR2178" s="1"/>
      <c r="CWT2178" s="650"/>
      <c r="CWU2178" s="645"/>
      <c r="CWV2178" s="659"/>
      <c r="CWW2178" s="654"/>
      <c r="CWX2178" s="655"/>
      <c r="CWY2178" s="655"/>
      <c r="CWZ2178" s="1"/>
      <c r="CXA2178" s="1"/>
      <c r="CXC2178" s="650"/>
      <c r="CXD2178" s="645"/>
      <c r="CXE2178" s="659"/>
      <c r="CXF2178" s="654"/>
      <c r="CXG2178" s="655"/>
      <c r="CXH2178" s="655"/>
      <c r="CXI2178" s="1"/>
      <c r="CXJ2178" s="1"/>
      <c r="CXL2178" s="650"/>
      <c r="CXM2178" s="645"/>
      <c r="CXN2178" s="659"/>
      <c r="CXO2178" s="654"/>
      <c r="CXP2178" s="655"/>
      <c r="CXQ2178" s="655"/>
      <c r="CXR2178" s="1"/>
      <c r="CXS2178" s="1"/>
      <c r="CXU2178" s="650"/>
      <c r="CXV2178" s="645"/>
      <c r="CXW2178" s="659"/>
      <c r="CXX2178" s="654"/>
      <c r="CXY2178" s="655"/>
      <c r="CXZ2178" s="655"/>
      <c r="CYA2178" s="1"/>
      <c r="CYB2178" s="1"/>
      <c r="CYD2178" s="650"/>
      <c r="CYE2178" s="645"/>
      <c r="CYF2178" s="659"/>
      <c r="CYG2178" s="654"/>
      <c r="CYH2178" s="655"/>
      <c r="CYI2178" s="655"/>
      <c r="CYJ2178" s="1"/>
      <c r="CYK2178" s="1"/>
      <c r="CYM2178" s="650"/>
      <c r="CYN2178" s="645"/>
      <c r="CYO2178" s="659"/>
      <c r="CYP2178" s="654"/>
      <c r="CYQ2178" s="655"/>
      <c r="CYR2178" s="655"/>
      <c r="CYS2178" s="1"/>
      <c r="CYT2178" s="1"/>
      <c r="CYV2178" s="650"/>
      <c r="CYW2178" s="645"/>
      <c r="CYX2178" s="659"/>
      <c r="CYY2178" s="654"/>
      <c r="CYZ2178" s="655"/>
      <c r="CZA2178" s="655"/>
      <c r="CZB2178" s="1"/>
      <c r="CZC2178" s="1"/>
      <c r="CZE2178" s="650"/>
      <c r="CZF2178" s="645"/>
      <c r="CZG2178" s="659"/>
      <c r="CZH2178" s="654"/>
      <c r="CZI2178" s="655"/>
      <c r="CZJ2178" s="655"/>
      <c r="CZK2178" s="1"/>
      <c r="CZL2178" s="1"/>
      <c r="CZN2178" s="650"/>
      <c r="CZO2178" s="645"/>
      <c r="CZP2178" s="659"/>
      <c r="CZQ2178" s="654"/>
      <c r="CZR2178" s="655"/>
      <c r="CZS2178" s="655"/>
      <c r="CZT2178" s="1"/>
      <c r="CZU2178" s="1"/>
      <c r="CZW2178" s="650"/>
      <c r="CZX2178" s="645"/>
      <c r="CZY2178" s="659"/>
      <c r="CZZ2178" s="654"/>
      <c r="DAA2178" s="655"/>
      <c r="DAB2178" s="655"/>
      <c r="DAC2178" s="1"/>
      <c r="DAD2178" s="1"/>
      <c r="DAF2178" s="650"/>
      <c r="DAG2178" s="645"/>
      <c r="DAH2178" s="659"/>
      <c r="DAI2178" s="654"/>
      <c r="DAJ2178" s="655"/>
      <c r="DAK2178" s="655"/>
      <c r="DAL2178" s="1"/>
      <c r="DAM2178" s="1"/>
      <c r="DAO2178" s="650"/>
      <c r="DAP2178" s="645"/>
      <c r="DAQ2178" s="659"/>
      <c r="DAR2178" s="654"/>
      <c r="DAS2178" s="655"/>
      <c r="DAT2178" s="655"/>
      <c r="DAU2178" s="1"/>
      <c r="DAV2178" s="1"/>
      <c r="DAX2178" s="650"/>
      <c r="DAY2178" s="645"/>
      <c r="DAZ2178" s="659"/>
      <c r="DBA2178" s="654"/>
      <c r="DBB2178" s="655"/>
      <c r="DBC2178" s="655"/>
      <c r="DBD2178" s="1"/>
      <c r="DBE2178" s="1"/>
      <c r="DBG2178" s="650"/>
      <c r="DBH2178" s="645"/>
      <c r="DBI2178" s="659"/>
      <c r="DBJ2178" s="654"/>
      <c r="DBK2178" s="655"/>
      <c r="DBL2178" s="655"/>
      <c r="DBM2178" s="1"/>
      <c r="DBN2178" s="1"/>
      <c r="DBP2178" s="650"/>
      <c r="DBQ2178" s="645"/>
      <c r="DBR2178" s="659"/>
      <c r="DBS2178" s="654"/>
      <c r="DBT2178" s="655"/>
      <c r="DBU2178" s="655"/>
      <c r="DBV2178" s="1"/>
      <c r="DBW2178" s="1"/>
      <c r="DBY2178" s="650"/>
      <c r="DBZ2178" s="645"/>
      <c r="DCA2178" s="659"/>
      <c r="DCB2178" s="654"/>
      <c r="DCC2178" s="655"/>
      <c r="DCD2178" s="655"/>
      <c r="DCE2178" s="1"/>
      <c r="DCF2178" s="1"/>
      <c r="DCH2178" s="650"/>
      <c r="DCI2178" s="645"/>
      <c r="DCJ2178" s="659"/>
      <c r="DCK2178" s="654"/>
      <c r="DCL2178" s="655"/>
      <c r="DCM2178" s="655"/>
      <c r="DCN2178" s="1"/>
      <c r="DCO2178" s="1"/>
      <c r="DCQ2178" s="650"/>
      <c r="DCR2178" s="645"/>
      <c r="DCS2178" s="659"/>
      <c r="DCT2178" s="654"/>
      <c r="DCU2178" s="655"/>
      <c r="DCV2178" s="655"/>
      <c r="DCW2178" s="1"/>
      <c r="DCX2178" s="1"/>
      <c r="DCZ2178" s="650"/>
      <c r="DDA2178" s="645"/>
      <c r="DDB2178" s="659"/>
      <c r="DDC2178" s="654"/>
      <c r="DDD2178" s="655"/>
      <c r="DDE2178" s="655"/>
      <c r="DDF2178" s="1"/>
      <c r="DDG2178" s="1"/>
      <c r="DDI2178" s="650"/>
      <c r="DDJ2178" s="645"/>
      <c r="DDK2178" s="659"/>
      <c r="DDL2178" s="654"/>
      <c r="DDM2178" s="655"/>
      <c r="DDN2178" s="655"/>
      <c r="DDO2178" s="1"/>
      <c r="DDP2178" s="1"/>
      <c r="DDR2178" s="650"/>
      <c r="DDS2178" s="645"/>
      <c r="DDT2178" s="659"/>
      <c r="DDU2178" s="654"/>
      <c r="DDV2178" s="655"/>
      <c r="DDW2178" s="655"/>
      <c r="DDX2178" s="1"/>
      <c r="DDY2178" s="1"/>
      <c r="DEA2178" s="650"/>
      <c r="DEB2178" s="645"/>
      <c r="DEC2178" s="659"/>
      <c r="DED2178" s="654"/>
      <c r="DEE2178" s="655"/>
      <c r="DEF2178" s="655"/>
      <c r="DEG2178" s="1"/>
      <c r="DEH2178" s="1"/>
      <c r="DEJ2178" s="650"/>
      <c r="DEK2178" s="645"/>
      <c r="DEL2178" s="659"/>
      <c r="DEM2178" s="654"/>
      <c r="DEN2178" s="655"/>
      <c r="DEO2178" s="655"/>
      <c r="DEP2178" s="1"/>
      <c r="DEQ2178" s="1"/>
      <c r="DES2178" s="650"/>
      <c r="DET2178" s="645"/>
      <c r="DEU2178" s="659"/>
      <c r="DEV2178" s="654"/>
      <c r="DEW2178" s="655"/>
      <c r="DEX2178" s="655"/>
      <c r="DEY2178" s="1"/>
      <c r="DEZ2178" s="1"/>
      <c r="DFB2178" s="650"/>
      <c r="DFC2178" s="645"/>
      <c r="DFD2178" s="659"/>
      <c r="DFE2178" s="654"/>
      <c r="DFF2178" s="655"/>
      <c r="DFG2178" s="655"/>
      <c r="DFH2178" s="1"/>
      <c r="DFI2178" s="1"/>
      <c r="DFK2178" s="650"/>
      <c r="DFL2178" s="645"/>
      <c r="DFM2178" s="659"/>
      <c r="DFN2178" s="654"/>
      <c r="DFO2178" s="655"/>
      <c r="DFP2178" s="655"/>
      <c r="DFQ2178" s="1"/>
      <c r="DFR2178" s="1"/>
      <c r="DFT2178" s="650"/>
      <c r="DFU2178" s="645"/>
      <c r="DFV2178" s="659"/>
      <c r="DFW2178" s="654"/>
      <c r="DFX2178" s="655"/>
      <c r="DFY2178" s="655"/>
      <c r="DFZ2178" s="1"/>
      <c r="DGA2178" s="1"/>
      <c r="DGC2178" s="650"/>
      <c r="DGD2178" s="645"/>
      <c r="DGE2178" s="659"/>
      <c r="DGF2178" s="654"/>
      <c r="DGG2178" s="655"/>
      <c r="DGH2178" s="655"/>
      <c r="DGI2178" s="1"/>
      <c r="DGJ2178" s="1"/>
      <c r="DGL2178" s="650"/>
      <c r="DGM2178" s="645"/>
      <c r="DGN2178" s="659"/>
      <c r="DGO2178" s="654"/>
      <c r="DGP2178" s="655"/>
      <c r="DGQ2178" s="655"/>
      <c r="DGR2178" s="1"/>
      <c r="DGS2178" s="1"/>
      <c r="DGU2178" s="650"/>
      <c r="DGV2178" s="645"/>
      <c r="DGW2178" s="659"/>
      <c r="DGX2178" s="654"/>
      <c r="DGY2178" s="655"/>
      <c r="DGZ2178" s="655"/>
      <c r="DHA2178" s="1"/>
      <c r="DHB2178" s="1"/>
      <c r="DHD2178" s="650"/>
      <c r="DHE2178" s="645"/>
      <c r="DHF2178" s="659"/>
      <c r="DHG2178" s="654"/>
      <c r="DHH2178" s="655"/>
      <c r="DHI2178" s="655"/>
      <c r="DHJ2178" s="1"/>
      <c r="DHK2178" s="1"/>
      <c r="DHM2178" s="650"/>
      <c r="DHN2178" s="645"/>
      <c r="DHO2178" s="659"/>
      <c r="DHP2178" s="654"/>
      <c r="DHQ2178" s="655"/>
      <c r="DHR2178" s="655"/>
      <c r="DHS2178" s="1"/>
      <c r="DHT2178" s="1"/>
      <c r="DHV2178" s="650"/>
      <c r="DHW2178" s="645"/>
      <c r="DHX2178" s="659"/>
      <c r="DHY2178" s="654"/>
      <c r="DHZ2178" s="655"/>
      <c r="DIA2178" s="655"/>
      <c r="DIB2178" s="1"/>
      <c r="DIC2178" s="1"/>
      <c r="DIE2178" s="650"/>
      <c r="DIF2178" s="645"/>
      <c r="DIG2178" s="659"/>
      <c r="DIH2178" s="654"/>
      <c r="DII2178" s="655"/>
      <c r="DIJ2178" s="655"/>
      <c r="DIK2178" s="1"/>
      <c r="DIL2178" s="1"/>
      <c r="DIN2178" s="650"/>
      <c r="DIO2178" s="645"/>
      <c r="DIP2178" s="659"/>
      <c r="DIQ2178" s="654"/>
      <c r="DIR2178" s="655"/>
      <c r="DIS2178" s="655"/>
      <c r="DIT2178" s="1"/>
      <c r="DIU2178" s="1"/>
      <c r="DIW2178" s="650"/>
      <c r="DIX2178" s="645"/>
      <c r="DIY2178" s="659"/>
      <c r="DIZ2178" s="654"/>
      <c r="DJA2178" s="655"/>
      <c r="DJB2178" s="655"/>
      <c r="DJC2178" s="1"/>
      <c r="DJD2178" s="1"/>
      <c r="DJF2178" s="650"/>
      <c r="DJG2178" s="645"/>
      <c r="DJH2178" s="659"/>
      <c r="DJI2178" s="654"/>
      <c r="DJJ2178" s="655"/>
      <c r="DJK2178" s="655"/>
      <c r="DJL2178" s="1"/>
      <c r="DJM2178" s="1"/>
      <c r="DJO2178" s="650"/>
      <c r="DJP2178" s="645"/>
      <c r="DJQ2178" s="659"/>
      <c r="DJR2178" s="654"/>
      <c r="DJS2178" s="655"/>
      <c r="DJT2178" s="655"/>
      <c r="DJU2178" s="1"/>
      <c r="DJV2178" s="1"/>
      <c r="DJX2178" s="650"/>
      <c r="DJY2178" s="645"/>
      <c r="DJZ2178" s="659"/>
      <c r="DKA2178" s="654"/>
      <c r="DKB2178" s="655"/>
      <c r="DKC2178" s="655"/>
      <c r="DKD2178" s="1"/>
      <c r="DKE2178" s="1"/>
      <c r="DKG2178" s="650"/>
      <c r="DKH2178" s="645"/>
      <c r="DKI2178" s="659"/>
      <c r="DKJ2178" s="654"/>
      <c r="DKK2178" s="655"/>
      <c r="DKL2178" s="655"/>
      <c r="DKM2178" s="1"/>
      <c r="DKN2178" s="1"/>
      <c r="DKP2178" s="650"/>
      <c r="DKQ2178" s="645"/>
      <c r="DKR2178" s="659"/>
      <c r="DKS2178" s="654"/>
      <c r="DKT2178" s="655"/>
      <c r="DKU2178" s="655"/>
      <c r="DKV2178" s="1"/>
      <c r="DKW2178" s="1"/>
      <c r="DKY2178" s="650"/>
      <c r="DKZ2178" s="645"/>
      <c r="DLA2178" s="659"/>
      <c r="DLB2178" s="654"/>
      <c r="DLC2178" s="655"/>
      <c r="DLD2178" s="655"/>
      <c r="DLE2178" s="1"/>
      <c r="DLF2178" s="1"/>
      <c r="DLH2178" s="650"/>
      <c r="DLI2178" s="645"/>
      <c r="DLJ2178" s="659"/>
      <c r="DLK2178" s="654"/>
      <c r="DLL2178" s="655"/>
      <c r="DLM2178" s="655"/>
      <c r="DLN2178" s="1"/>
      <c r="DLO2178" s="1"/>
      <c r="DLQ2178" s="650"/>
      <c r="DLR2178" s="645"/>
      <c r="DLS2178" s="659"/>
      <c r="DLT2178" s="654"/>
      <c r="DLU2178" s="655"/>
      <c r="DLV2178" s="655"/>
      <c r="DLW2178" s="1"/>
      <c r="DLX2178" s="1"/>
      <c r="DLZ2178" s="650"/>
      <c r="DMA2178" s="645"/>
      <c r="DMB2178" s="659"/>
      <c r="DMC2178" s="654"/>
      <c r="DMD2178" s="655"/>
      <c r="DME2178" s="655"/>
      <c r="DMF2178" s="1"/>
      <c r="DMG2178" s="1"/>
      <c r="DMI2178" s="650"/>
      <c r="DMJ2178" s="645"/>
      <c r="DMK2178" s="659"/>
      <c r="DML2178" s="654"/>
      <c r="DMM2178" s="655"/>
      <c r="DMN2178" s="655"/>
      <c r="DMO2178" s="1"/>
      <c r="DMP2178" s="1"/>
      <c r="DMR2178" s="650"/>
      <c r="DMS2178" s="645"/>
      <c r="DMT2178" s="659"/>
      <c r="DMU2178" s="654"/>
      <c r="DMV2178" s="655"/>
      <c r="DMW2178" s="655"/>
      <c r="DMX2178" s="1"/>
      <c r="DMY2178" s="1"/>
      <c r="DNA2178" s="650"/>
      <c r="DNB2178" s="645"/>
      <c r="DNC2178" s="659"/>
      <c r="DND2178" s="654"/>
      <c r="DNE2178" s="655"/>
      <c r="DNF2178" s="655"/>
      <c r="DNG2178" s="1"/>
      <c r="DNH2178" s="1"/>
      <c r="DNJ2178" s="650"/>
      <c r="DNK2178" s="645"/>
      <c r="DNL2178" s="659"/>
      <c r="DNM2178" s="654"/>
      <c r="DNN2178" s="655"/>
      <c r="DNO2178" s="655"/>
      <c r="DNP2178" s="1"/>
      <c r="DNQ2178" s="1"/>
      <c r="DNS2178" s="650"/>
      <c r="DNT2178" s="645"/>
      <c r="DNU2178" s="659"/>
      <c r="DNV2178" s="654"/>
      <c r="DNW2178" s="655"/>
      <c r="DNX2178" s="655"/>
      <c r="DNY2178" s="1"/>
      <c r="DNZ2178" s="1"/>
      <c r="DOB2178" s="650"/>
      <c r="DOC2178" s="645"/>
      <c r="DOD2178" s="659"/>
      <c r="DOE2178" s="654"/>
      <c r="DOF2178" s="655"/>
      <c r="DOG2178" s="655"/>
      <c r="DOH2178" s="1"/>
      <c r="DOI2178" s="1"/>
      <c r="DOK2178" s="650"/>
      <c r="DOL2178" s="645"/>
      <c r="DOM2178" s="659"/>
      <c r="DON2178" s="654"/>
      <c r="DOO2178" s="655"/>
      <c r="DOP2178" s="655"/>
      <c r="DOQ2178" s="1"/>
      <c r="DOR2178" s="1"/>
      <c r="DOT2178" s="650"/>
      <c r="DOU2178" s="645"/>
      <c r="DOV2178" s="659"/>
      <c r="DOW2178" s="654"/>
      <c r="DOX2178" s="655"/>
      <c r="DOY2178" s="655"/>
      <c r="DOZ2178" s="1"/>
      <c r="DPA2178" s="1"/>
      <c r="DPC2178" s="650"/>
      <c r="DPD2178" s="645"/>
      <c r="DPE2178" s="659"/>
      <c r="DPF2178" s="654"/>
      <c r="DPG2178" s="655"/>
      <c r="DPH2178" s="655"/>
      <c r="DPI2178" s="1"/>
      <c r="DPJ2178" s="1"/>
      <c r="DPL2178" s="650"/>
      <c r="DPM2178" s="645"/>
      <c r="DPN2178" s="659"/>
      <c r="DPO2178" s="654"/>
      <c r="DPP2178" s="655"/>
      <c r="DPQ2178" s="655"/>
      <c r="DPR2178" s="1"/>
      <c r="DPS2178" s="1"/>
      <c r="DPU2178" s="650"/>
      <c r="DPV2178" s="645"/>
      <c r="DPW2178" s="659"/>
      <c r="DPX2178" s="654"/>
      <c r="DPY2178" s="655"/>
      <c r="DPZ2178" s="655"/>
      <c r="DQA2178" s="1"/>
      <c r="DQB2178" s="1"/>
      <c r="DQD2178" s="650"/>
      <c r="DQE2178" s="645"/>
      <c r="DQF2178" s="659"/>
      <c r="DQG2178" s="654"/>
      <c r="DQH2178" s="655"/>
      <c r="DQI2178" s="655"/>
      <c r="DQJ2178" s="1"/>
      <c r="DQK2178" s="1"/>
      <c r="DQM2178" s="650"/>
      <c r="DQN2178" s="645"/>
      <c r="DQO2178" s="659"/>
      <c r="DQP2178" s="654"/>
      <c r="DQQ2178" s="655"/>
      <c r="DQR2178" s="655"/>
      <c r="DQS2178" s="1"/>
      <c r="DQT2178" s="1"/>
      <c r="DQV2178" s="650"/>
      <c r="DQW2178" s="645"/>
      <c r="DQX2178" s="659"/>
      <c r="DQY2178" s="654"/>
      <c r="DQZ2178" s="655"/>
      <c r="DRA2178" s="655"/>
      <c r="DRB2178" s="1"/>
      <c r="DRC2178" s="1"/>
      <c r="DRE2178" s="650"/>
      <c r="DRF2178" s="645"/>
      <c r="DRG2178" s="659"/>
      <c r="DRH2178" s="654"/>
      <c r="DRI2178" s="655"/>
      <c r="DRJ2178" s="655"/>
      <c r="DRK2178" s="1"/>
      <c r="DRL2178" s="1"/>
      <c r="DRN2178" s="650"/>
      <c r="DRO2178" s="645"/>
      <c r="DRP2178" s="659"/>
      <c r="DRQ2178" s="654"/>
      <c r="DRR2178" s="655"/>
      <c r="DRS2178" s="655"/>
      <c r="DRT2178" s="1"/>
      <c r="DRU2178" s="1"/>
      <c r="DRW2178" s="650"/>
      <c r="DRX2178" s="645"/>
      <c r="DRY2178" s="659"/>
      <c r="DRZ2178" s="654"/>
      <c r="DSA2178" s="655"/>
      <c r="DSB2178" s="655"/>
      <c r="DSC2178" s="1"/>
      <c r="DSD2178" s="1"/>
      <c r="DSF2178" s="650"/>
      <c r="DSG2178" s="645"/>
      <c r="DSH2178" s="659"/>
      <c r="DSI2178" s="654"/>
      <c r="DSJ2178" s="655"/>
      <c r="DSK2178" s="655"/>
      <c r="DSL2178" s="1"/>
      <c r="DSM2178" s="1"/>
      <c r="DSO2178" s="650"/>
      <c r="DSP2178" s="645"/>
      <c r="DSQ2178" s="659"/>
      <c r="DSR2178" s="654"/>
      <c r="DSS2178" s="655"/>
      <c r="DST2178" s="655"/>
      <c r="DSU2178" s="1"/>
      <c r="DSV2178" s="1"/>
      <c r="DSX2178" s="650"/>
      <c r="DSY2178" s="645"/>
      <c r="DSZ2178" s="659"/>
      <c r="DTA2178" s="654"/>
      <c r="DTB2178" s="655"/>
      <c r="DTC2178" s="655"/>
      <c r="DTD2178" s="1"/>
      <c r="DTE2178" s="1"/>
      <c r="DTG2178" s="650"/>
      <c r="DTH2178" s="645"/>
      <c r="DTI2178" s="659"/>
      <c r="DTJ2178" s="654"/>
      <c r="DTK2178" s="655"/>
      <c r="DTL2178" s="655"/>
      <c r="DTM2178" s="1"/>
      <c r="DTN2178" s="1"/>
      <c r="DTP2178" s="650"/>
      <c r="DTQ2178" s="645"/>
      <c r="DTR2178" s="659"/>
      <c r="DTS2178" s="654"/>
      <c r="DTT2178" s="655"/>
      <c r="DTU2178" s="655"/>
      <c r="DTV2178" s="1"/>
      <c r="DTW2178" s="1"/>
      <c r="DTY2178" s="650"/>
      <c r="DTZ2178" s="645"/>
      <c r="DUA2178" s="659"/>
      <c r="DUB2178" s="654"/>
      <c r="DUC2178" s="655"/>
      <c r="DUD2178" s="655"/>
      <c r="DUE2178" s="1"/>
      <c r="DUF2178" s="1"/>
      <c r="DUH2178" s="650"/>
      <c r="DUI2178" s="645"/>
      <c r="DUJ2178" s="659"/>
      <c r="DUK2178" s="654"/>
      <c r="DUL2178" s="655"/>
      <c r="DUM2178" s="655"/>
      <c r="DUN2178" s="1"/>
      <c r="DUO2178" s="1"/>
      <c r="DUQ2178" s="650"/>
      <c r="DUR2178" s="645"/>
      <c r="DUS2178" s="659"/>
      <c r="DUT2178" s="654"/>
      <c r="DUU2178" s="655"/>
      <c r="DUV2178" s="655"/>
      <c r="DUW2178" s="1"/>
      <c r="DUX2178" s="1"/>
      <c r="DUZ2178" s="650"/>
      <c r="DVA2178" s="645"/>
      <c r="DVB2178" s="659"/>
      <c r="DVC2178" s="654"/>
      <c r="DVD2178" s="655"/>
      <c r="DVE2178" s="655"/>
      <c r="DVF2178" s="1"/>
      <c r="DVG2178" s="1"/>
      <c r="DVI2178" s="650"/>
      <c r="DVJ2178" s="645"/>
      <c r="DVK2178" s="659"/>
      <c r="DVL2178" s="654"/>
      <c r="DVM2178" s="655"/>
      <c r="DVN2178" s="655"/>
      <c r="DVO2178" s="1"/>
      <c r="DVP2178" s="1"/>
      <c r="DVR2178" s="650"/>
      <c r="DVS2178" s="645"/>
      <c r="DVT2178" s="659"/>
      <c r="DVU2178" s="654"/>
      <c r="DVV2178" s="655"/>
      <c r="DVW2178" s="655"/>
      <c r="DVX2178" s="1"/>
      <c r="DVY2178" s="1"/>
      <c r="DWA2178" s="650"/>
      <c r="DWB2178" s="645"/>
      <c r="DWC2178" s="659"/>
      <c r="DWD2178" s="654"/>
      <c r="DWE2178" s="655"/>
      <c r="DWF2178" s="655"/>
      <c r="DWG2178" s="1"/>
      <c r="DWH2178" s="1"/>
      <c r="DWJ2178" s="650"/>
      <c r="DWK2178" s="645"/>
      <c r="DWL2178" s="659"/>
      <c r="DWM2178" s="654"/>
      <c r="DWN2178" s="655"/>
      <c r="DWO2178" s="655"/>
      <c r="DWP2178" s="1"/>
      <c r="DWQ2178" s="1"/>
      <c r="DWS2178" s="650"/>
      <c r="DWT2178" s="645"/>
      <c r="DWU2178" s="659"/>
      <c r="DWV2178" s="654"/>
      <c r="DWW2178" s="655"/>
      <c r="DWX2178" s="655"/>
      <c r="DWY2178" s="1"/>
      <c r="DWZ2178" s="1"/>
      <c r="DXB2178" s="650"/>
      <c r="DXC2178" s="645"/>
      <c r="DXD2178" s="659"/>
      <c r="DXE2178" s="654"/>
      <c r="DXF2178" s="655"/>
      <c r="DXG2178" s="655"/>
      <c r="DXH2178" s="1"/>
      <c r="DXI2178" s="1"/>
      <c r="DXK2178" s="650"/>
      <c r="DXL2178" s="645"/>
      <c r="DXM2178" s="659"/>
      <c r="DXN2178" s="654"/>
      <c r="DXO2178" s="655"/>
      <c r="DXP2178" s="655"/>
      <c r="DXQ2178" s="1"/>
      <c r="DXR2178" s="1"/>
      <c r="DXT2178" s="650"/>
      <c r="DXU2178" s="645"/>
      <c r="DXV2178" s="659"/>
      <c r="DXW2178" s="654"/>
      <c r="DXX2178" s="655"/>
      <c r="DXY2178" s="655"/>
      <c r="DXZ2178" s="1"/>
      <c r="DYA2178" s="1"/>
      <c r="DYC2178" s="650"/>
      <c r="DYD2178" s="645"/>
      <c r="DYE2178" s="659"/>
      <c r="DYF2178" s="654"/>
      <c r="DYG2178" s="655"/>
      <c r="DYH2178" s="655"/>
      <c r="DYI2178" s="1"/>
      <c r="DYJ2178" s="1"/>
      <c r="DYL2178" s="650"/>
      <c r="DYM2178" s="645"/>
      <c r="DYN2178" s="659"/>
      <c r="DYO2178" s="654"/>
      <c r="DYP2178" s="655"/>
      <c r="DYQ2178" s="655"/>
      <c r="DYR2178" s="1"/>
      <c r="DYS2178" s="1"/>
      <c r="DYU2178" s="650"/>
      <c r="DYV2178" s="645"/>
      <c r="DYW2178" s="659"/>
      <c r="DYX2178" s="654"/>
      <c r="DYY2178" s="655"/>
      <c r="DYZ2178" s="655"/>
      <c r="DZA2178" s="1"/>
      <c r="DZB2178" s="1"/>
      <c r="DZD2178" s="650"/>
      <c r="DZE2178" s="645"/>
      <c r="DZF2178" s="659"/>
      <c r="DZG2178" s="654"/>
      <c r="DZH2178" s="655"/>
      <c r="DZI2178" s="655"/>
      <c r="DZJ2178" s="1"/>
      <c r="DZK2178" s="1"/>
      <c r="DZM2178" s="650"/>
      <c r="DZN2178" s="645"/>
      <c r="DZO2178" s="659"/>
      <c r="DZP2178" s="654"/>
      <c r="DZQ2178" s="655"/>
      <c r="DZR2178" s="655"/>
      <c r="DZS2178" s="1"/>
      <c r="DZT2178" s="1"/>
      <c r="DZV2178" s="650"/>
      <c r="DZW2178" s="645"/>
      <c r="DZX2178" s="659"/>
      <c r="DZY2178" s="654"/>
      <c r="DZZ2178" s="655"/>
      <c r="EAA2178" s="655"/>
      <c r="EAB2178" s="1"/>
      <c r="EAC2178" s="1"/>
      <c r="EAE2178" s="650"/>
      <c r="EAF2178" s="645"/>
      <c r="EAG2178" s="659"/>
      <c r="EAH2178" s="654"/>
      <c r="EAI2178" s="655"/>
      <c r="EAJ2178" s="655"/>
      <c r="EAK2178" s="1"/>
      <c r="EAL2178" s="1"/>
      <c r="EAN2178" s="650"/>
      <c r="EAO2178" s="645"/>
      <c r="EAP2178" s="659"/>
      <c r="EAQ2178" s="654"/>
      <c r="EAR2178" s="655"/>
      <c r="EAS2178" s="655"/>
      <c r="EAT2178" s="1"/>
      <c r="EAU2178" s="1"/>
      <c r="EAW2178" s="650"/>
      <c r="EAX2178" s="645"/>
      <c r="EAY2178" s="659"/>
      <c r="EAZ2178" s="654"/>
      <c r="EBA2178" s="655"/>
      <c r="EBB2178" s="655"/>
      <c r="EBC2178" s="1"/>
      <c r="EBD2178" s="1"/>
      <c r="EBF2178" s="650"/>
      <c r="EBG2178" s="645"/>
      <c r="EBH2178" s="659"/>
      <c r="EBI2178" s="654"/>
      <c r="EBJ2178" s="655"/>
      <c r="EBK2178" s="655"/>
      <c r="EBL2178" s="1"/>
      <c r="EBM2178" s="1"/>
      <c r="EBO2178" s="650"/>
      <c r="EBP2178" s="645"/>
      <c r="EBQ2178" s="659"/>
      <c r="EBR2178" s="654"/>
      <c r="EBS2178" s="655"/>
      <c r="EBT2178" s="655"/>
      <c r="EBU2178" s="1"/>
      <c r="EBV2178" s="1"/>
      <c r="EBX2178" s="650"/>
      <c r="EBY2178" s="645"/>
      <c r="EBZ2178" s="659"/>
      <c r="ECA2178" s="654"/>
      <c r="ECB2178" s="655"/>
      <c r="ECC2178" s="655"/>
      <c r="ECD2178" s="1"/>
      <c r="ECE2178" s="1"/>
      <c r="ECG2178" s="650"/>
      <c r="ECH2178" s="645"/>
      <c r="ECI2178" s="659"/>
      <c r="ECJ2178" s="654"/>
      <c r="ECK2178" s="655"/>
      <c r="ECL2178" s="655"/>
      <c r="ECM2178" s="1"/>
      <c r="ECN2178" s="1"/>
      <c r="ECP2178" s="650"/>
      <c r="ECQ2178" s="645"/>
      <c r="ECR2178" s="659"/>
      <c r="ECS2178" s="654"/>
      <c r="ECT2178" s="655"/>
      <c r="ECU2178" s="655"/>
      <c r="ECV2178" s="1"/>
      <c r="ECW2178" s="1"/>
      <c r="ECY2178" s="650"/>
      <c r="ECZ2178" s="645"/>
      <c r="EDA2178" s="659"/>
      <c r="EDB2178" s="654"/>
      <c r="EDC2178" s="655"/>
      <c r="EDD2178" s="655"/>
      <c r="EDE2178" s="1"/>
      <c r="EDF2178" s="1"/>
      <c r="EDH2178" s="650"/>
      <c r="EDI2178" s="645"/>
      <c r="EDJ2178" s="659"/>
      <c r="EDK2178" s="654"/>
      <c r="EDL2178" s="655"/>
      <c r="EDM2178" s="655"/>
      <c r="EDN2178" s="1"/>
      <c r="EDO2178" s="1"/>
      <c r="EDQ2178" s="650"/>
      <c r="EDR2178" s="645"/>
      <c r="EDS2178" s="659"/>
      <c r="EDT2178" s="654"/>
      <c r="EDU2178" s="655"/>
      <c r="EDV2178" s="655"/>
      <c r="EDW2178" s="1"/>
      <c r="EDX2178" s="1"/>
      <c r="EDZ2178" s="650"/>
      <c r="EEA2178" s="645"/>
      <c r="EEB2178" s="659"/>
      <c r="EEC2178" s="654"/>
      <c r="EED2178" s="655"/>
      <c r="EEE2178" s="655"/>
      <c r="EEF2178" s="1"/>
      <c r="EEG2178" s="1"/>
      <c r="EEI2178" s="650"/>
      <c r="EEJ2178" s="645"/>
      <c r="EEK2178" s="659"/>
      <c r="EEL2178" s="654"/>
      <c r="EEM2178" s="655"/>
      <c r="EEN2178" s="655"/>
      <c r="EEO2178" s="1"/>
      <c r="EEP2178" s="1"/>
      <c r="EER2178" s="650"/>
      <c r="EES2178" s="645"/>
      <c r="EET2178" s="659"/>
      <c r="EEU2178" s="654"/>
      <c r="EEV2178" s="655"/>
      <c r="EEW2178" s="655"/>
      <c r="EEX2178" s="1"/>
      <c r="EEY2178" s="1"/>
      <c r="EFA2178" s="650"/>
      <c r="EFB2178" s="645"/>
      <c r="EFC2178" s="659"/>
      <c r="EFD2178" s="654"/>
      <c r="EFE2178" s="655"/>
      <c r="EFF2178" s="655"/>
      <c r="EFG2178" s="1"/>
      <c r="EFH2178" s="1"/>
      <c r="EFJ2178" s="650"/>
      <c r="EFK2178" s="645"/>
      <c r="EFL2178" s="659"/>
      <c r="EFM2178" s="654"/>
      <c r="EFN2178" s="655"/>
      <c r="EFO2178" s="655"/>
      <c r="EFP2178" s="1"/>
      <c r="EFQ2178" s="1"/>
      <c r="EFS2178" s="650"/>
      <c r="EFT2178" s="645"/>
      <c r="EFU2178" s="659"/>
      <c r="EFV2178" s="654"/>
      <c r="EFW2178" s="655"/>
      <c r="EFX2178" s="655"/>
      <c r="EFY2178" s="1"/>
      <c r="EFZ2178" s="1"/>
      <c r="EGB2178" s="650"/>
      <c r="EGC2178" s="645"/>
      <c r="EGD2178" s="659"/>
      <c r="EGE2178" s="654"/>
      <c r="EGF2178" s="655"/>
      <c r="EGG2178" s="655"/>
      <c r="EGH2178" s="1"/>
      <c r="EGI2178" s="1"/>
      <c r="EGK2178" s="650"/>
      <c r="EGL2178" s="645"/>
      <c r="EGM2178" s="659"/>
      <c r="EGN2178" s="654"/>
      <c r="EGO2178" s="655"/>
      <c r="EGP2178" s="655"/>
      <c r="EGQ2178" s="1"/>
      <c r="EGR2178" s="1"/>
      <c r="EGT2178" s="650"/>
      <c r="EGU2178" s="645"/>
      <c r="EGV2178" s="659"/>
      <c r="EGW2178" s="654"/>
      <c r="EGX2178" s="655"/>
      <c r="EGY2178" s="655"/>
      <c r="EGZ2178" s="1"/>
      <c r="EHA2178" s="1"/>
      <c r="EHC2178" s="650"/>
      <c r="EHD2178" s="645"/>
      <c r="EHE2178" s="659"/>
      <c r="EHF2178" s="654"/>
      <c r="EHG2178" s="655"/>
      <c r="EHH2178" s="655"/>
      <c r="EHI2178" s="1"/>
      <c r="EHJ2178" s="1"/>
      <c r="EHL2178" s="650"/>
      <c r="EHM2178" s="645"/>
      <c r="EHN2178" s="659"/>
      <c r="EHO2178" s="654"/>
      <c r="EHP2178" s="655"/>
      <c r="EHQ2178" s="655"/>
      <c r="EHR2178" s="1"/>
      <c r="EHS2178" s="1"/>
      <c r="EHU2178" s="650"/>
      <c r="EHV2178" s="645"/>
      <c r="EHW2178" s="659"/>
      <c r="EHX2178" s="654"/>
      <c r="EHY2178" s="655"/>
      <c r="EHZ2178" s="655"/>
      <c r="EIA2178" s="1"/>
      <c r="EIB2178" s="1"/>
      <c r="EID2178" s="650"/>
      <c r="EIE2178" s="645"/>
      <c r="EIF2178" s="659"/>
      <c r="EIG2178" s="654"/>
      <c r="EIH2178" s="655"/>
      <c r="EII2178" s="655"/>
      <c r="EIJ2178" s="1"/>
      <c r="EIK2178" s="1"/>
      <c r="EIM2178" s="650"/>
      <c r="EIN2178" s="645"/>
      <c r="EIO2178" s="659"/>
      <c r="EIP2178" s="654"/>
      <c r="EIQ2178" s="655"/>
      <c r="EIR2178" s="655"/>
      <c r="EIS2178" s="1"/>
      <c r="EIT2178" s="1"/>
      <c r="EIV2178" s="650"/>
      <c r="EIW2178" s="645"/>
      <c r="EIX2178" s="659"/>
      <c r="EIY2178" s="654"/>
      <c r="EIZ2178" s="655"/>
      <c r="EJA2178" s="655"/>
      <c r="EJB2178" s="1"/>
      <c r="EJC2178" s="1"/>
      <c r="EJE2178" s="650"/>
      <c r="EJF2178" s="645"/>
      <c r="EJG2178" s="659"/>
      <c r="EJH2178" s="654"/>
      <c r="EJI2178" s="655"/>
      <c r="EJJ2178" s="655"/>
      <c r="EJK2178" s="1"/>
      <c r="EJL2178" s="1"/>
      <c r="EJN2178" s="650"/>
      <c r="EJO2178" s="645"/>
      <c r="EJP2178" s="659"/>
      <c r="EJQ2178" s="654"/>
      <c r="EJR2178" s="655"/>
      <c r="EJS2178" s="655"/>
      <c r="EJT2178" s="1"/>
      <c r="EJU2178" s="1"/>
      <c r="EJW2178" s="650"/>
      <c r="EJX2178" s="645"/>
      <c r="EJY2178" s="659"/>
      <c r="EJZ2178" s="654"/>
      <c r="EKA2178" s="655"/>
      <c r="EKB2178" s="655"/>
      <c r="EKC2178" s="1"/>
      <c r="EKD2178" s="1"/>
      <c r="EKF2178" s="650"/>
      <c r="EKG2178" s="645"/>
      <c r="EKH2178" s="659"/>
      <c r="EKI2178" s="654"/>
      <c r="EKJ2178" s="655"/>
      <c r="EKK2178" s="655"/>
      <c r="EKL2178" s="1"/>
      <c r="EKM2178" s="1"/>
      <c r="EKO2178" s="650"/>
      <c r="EKP2178" s="645"/>
      <c r="EKQ2178" s="659"/>
      <c r="EKR2178" s="654"/>
      <c r="EKS2178" s="655"/>
      <c r="EKT2178" s="655"/>
      <c r="EKU2178" s="1"/>
      <c r="EKV2178" s="1"/>
      <c r="EKX2178" s="650"/>
      <c r="EKY2178" s="645"/>
      <c r="EKZ2178" s="659"/>
      <c r="ELA2178" s="654"/>
      <c r="ELB2178" s="655"/>
      <c r="ELC2178" s="655"/>
      <c r="ELD2178" s="1"/>
      <c r="ELE2178" s="1"/>
      <c r="ELG2178" s="650"/>
      <c r="ELH2178" s="645"/>
      <c r="ELI2178" s="659"/>
      <c r="ELJ2178" s="654"/>
      <c r="ELK2178" s="655"/>
      <c r="ELL2178" s="655"/>
      <c r="ELM2178" s="1"/>
      <c r="ELN2178" s="1"/>
      <c r="ELP2178" s="650"/>
      <c r="ELQ2178" s="645"/>
      <c r="ELR2178" s="659"/>
      <c r="ELS2178" s="654"/>
      <c r="ELT2178" s="655"/>
      <c r="ELU2178" s="655"/>
      <c r="ELV2178" s="1"/>
      <c r="ELW2178" s="1"/>
      <c r="ELY2178" s="650"/>
      <c r="ELZ2178" s="645"/>
      <c r="EMA2178" s="659"/>
      <c r="EMB2178" s="654"/>
      <c r="EMC2178" s="655"/>
      <c r="EMD2178" s="655"/>
      <c r="EME2178" s="1"/>
      <c r="EMF2178" s="1"/>
      <c r="EMH2178" s="650"/>
      <c r="EMI2178" s="645"/>
      <c r="EMJ2178" s="659"/>
      <c r="EMK2178" s="654"/>
      <c r="EML2178" s="655"/>
      <c r="EMM2178" s="655"/>
      <c r="EMN2178" s="1"/>
      <c r="EMO2178" s="1"/>
      <c r="EMQ2178" s="650"/>
      <c r="EMR2178" s="645"/>
      <c r="EMS2178" s="659"/>
      <c r="EMT2178" s="654"/>
      <c r="EMU2178" s="655"/>
      <c r="EMV2178" s="655"/>
      <c r="EMW2178" s="1"/>
      <c r="EMX2178" s="1"/>
      <c r="EMZ2178" s="650"/>
      <c r="ENA2178" s="645"/>
      <c r="ENB2178" s="659"/>
      <c r="ENC2178" s="654"/>
      <c r="END2178" s="655"/>
      <c r="ENE2178" s="655"/>
      <c r="ENF2178" s="1"/>
      <c r="ENG2178" s="1"/>
      <c r="ENI2178" s="650"/>
      <c r="ENJ2178" s="645"/>
      <c r="ENK2178" s="659"/>
      <c r="ENL2178" s="654"/>
      <c r="ENM2178" s="655"/>
      <c r="ENN2178" s="655"/>
      <c r="ENO2178" s="1"/>
      <c r="ENP2178" s="1"/>
      <c r="ENR2178" s="650"/>
      <c r="ENS2178" s="645"/>
      <c r="ENT2178" s="659"/>
      <c r="ENU2178" s="654"/>
      <c r="ENV2178" s="655"/>
      <c r="ENW2178" s="655"/>
      <c r="ENX2178" s="1"/>
      <c r="ENY2178" s="1"/>
      <c r="EOA2178" s="650"/>
      <c r="EOB2178" s="645"/>
      <c r="EOC2178" s="659"/>
      <c r="EOD2178" s="654"/>
      <c r="EOE2178" s="655"/>
      <c r="EOF2178" s="655"/>
      <c r="EOG2178" s="1"/>
      <c r="EOH2178" s="1"/>
      <c r="EOJ2178" s="650"/>
      <c r="EOK2178" s="645"/>
      <c r="EOL2178" s="659"/>
      <c r="EOM2178" s="654"/>
      <c r="EON2178" s="655"/>
      <c r="EOO2178" s="655"/>
      <c r="EOP2178" s="1"/>
      <c r="EOQ2178" s="1"/>
      <c r="EOS2178" s="650"/>
      <c r="EOT2178" s="645"/>
      <c r="EOU2178" s="659"/>
      <c r="EOV2178" s="654"/>
      <c r="EOW2178" s="655"/>
      <c r="EOX2178" s="655"/>
      <c r="EOY2178" s="1"/>
      <c r="EOZ2178" s="1"/>
      <c r="EPB2178" s="650"/>
      <c r="EPC2178" s="645"/>
      <c r="EPD2178" s="659"/>
      <c r="EPE2178" s="654"/>
      <c r="EPF2178" s="655"/>
      <c r="EPG2178" s="655"/>
      <c r="EPH2178" s="1"/>
      <c r="EPI2178" s="1"/>
      <c r="EPK2178" s="650"/>
      <c r="EPL2178" s="645"/>
      <c r="EPM2178" s="659"/>
      <c r="EPN2178" s="654"/>
      <c r="EPO2178" s="655"/>
      <c r="EPP2178" s="655"/>
      <c r="EPQ2178" s="1"/>
      <c r="EPR2178" s="1"/>
      <c r="EPT2178" s="650"/>
      <c r="EPU2178" s="645"/>
      <c r="EPV2178" s="659"/>
      <c r="EPW2178" s="654"/>
      <c r="EPX2178" s="655"/>
      <c r="EPY2178" s="655"/>
      <c r="EPZ2178" s="1"/>
      <c r="EQA2178" s="1"/>
      <c r="EQC2178" s="650"/>
      <c r="EQD2178" s="645"/>
      <c r="EQE2178" s="659"/>
      <c r="EQF2178" s="654"/>
      <c r="EQG2178" s="655"/>
      <c r="EQH2178" s="655"/>
      <c r="EQI2178" s="1"/>
      <c r="EQJ2178" s="1"/>
      <c r="EQL2178" s="650"/>
      <c r="EQM2178" s="645"/>
      <c r="EQN2178" s="659"/>
      <c r="EQO2178" s="654"/>
      <c r="EQP2178" s="655"/>
      <c r="EQQ2178" s="655"/>
      <c r="EQR2178" s="1"/>
      <c r="EQS2178" s="1"/>
      <c r="EQU2178" s="650"/>
      <c r="EQV2178" s="645"/>
      <c r="EQW2178" s="659"/>
      <c r="EQX2178" s="654"/>
      <c r="EQY2178" s="655"/>
      <c r="EQZ2178" s="655"/>
      <c r="ERA2178" s="1"/>
      <c r="ERB2178" s="1"/>
      <c r="ERD2178" s="650"/>
      <c r="ERE2178" s="645"/>
      <c r="ERF2178" s="659"/>
      <c r="ERG2178" s="654"/>
      <c r="ERH2178" s="655"/>
      <c r="ERI2178" s="655"/>
      <c r="ERJ2178" s="1"/>
      <c r="ERK2178" s="1"/>
      <c r="ERM2178" s="650"/>
      <c r="ERN2178" s="645"/>
      <c r="ERO2178" s="659"/>
      <c r="ERP2178" s="654"/>
      <c r="ERQ2178" s="655"/>
      <c r="ERR2178" s="655"/>
      <c r="ERS2178" s="1"/>
      <c r="ERT2178" s="1"/>
      <c r="ERV2178" s="650"/>
      <c r="ERW2178" s="645"/>
      <c r="ERX2178" s="659"/>
      <c r="ERY2178" s="654"/>
      <c r="ERZ2178" s="655"/>
      <c r="ESA2178" s="655"/>
      <c r="ESB2178" s="1"/>
      <c r="ESC2178" s="1"/>
      <c r="ESE2178" s="650"/>
      <c r="ESF2178" s="645"/>
      <c r="ESG2178" s="659"/>
      <c r="ESH2178" s="654"/>
      <c r="ESI2178" s="655"/>
      <c r="ESJ2178" s="655"/>
      <c r="ESK2178" s="1"/>
      <c r="ESL2178" s="1"/>
      <c r="ESN2178" s="650"/>
      <c r="ESO2178" s="645"/>
      <c r="ESP2178" s="659"/>
      <c r="ESQ2178" s="654"/>
      <c r="ESR2178" s="655"/>
      <c r="ESS2178" s="655"/>
      <c r="EST2178" s="1"/>
      <c r="ESU2178" s="1"/>
      <c r="ESW2178" s="650"/>
      <c r="ESX2178" s="645"/>
      <c r="ESY2178" s="659"/>
      <c r="ESZ2178" s="654"/>
      <c r="ETA2178" s="655"/>
      <c r="ETB2178" s="655"/>
      <c r="ETC2178" s="1"/>
      <c r="ETD2178" s="1"/>
      <c r="ETF2178" s="650"/>
      <c r="ETG2178" s="645"/>
      <c r="ETH2178" s="659"/>
      <c r="ETI2178" s="654"/>
      <c r="ETJ2178" s="655"/>
      <c r="ETK2178" s="655"/>
      <c r="ETL2178" s="1"/>
      <c r="ETM2178" s="1"/>
      <c r="ETO2178" s="650"/>
      <c r="ETP2178" s="645"/>
      <c r="ETQ2178" s="659"/>
      <c r="ETR2178" s="654"/>
      <c r="ETS2178" s="655"/>
      <c r="ETT2178" s="655"/>
      <c r="ETU2178" s="1"/>
      <c r="ETV2178" s="1"/>
      <c r="ETX2178" s="650"/>
      <c r="ETY2178" s="645"/>
      <c r="ETZ2178" s="659"/>
      <c r="EUA2178" s="654"/>
      <c r="EUB2178" s="655"/>
      <c r="EUC2178" s="655"/>
      <c r="EUD2178" s="1"/>
      <c r="EUE2178" s="1"/>
      <c r="EUG2178" s="650"/>
      <c r="EUH2178" s="645"/>
      <c r="EUI2178" s="659"/>
      <c r="EUJ2178" s="654"/>
      <c r="EUK2178" s="655"/>
      <c r="EUL2178" s="655"/>
      <c r="EUM2178" s="1"/>
      <c r="EUN2178" s="1"/>
      <c r="EUP2178" s="650"/>
      <c r="EUQ2178" s="645"/>
      <c r="EUR2178" s="659"/>
      <c r="EUS2178" s="654"/>
      <c r="EUT2178" s="655"/>
      <c r="EUU2178" s="655"/>
      <c r="EUV2178" s="1"/>
      <c r="EUW2178" s="1"/>
      <c r="EUY2178" s="650"/>
      <c r="EUZ2178" s="645"/>
      <c r="EVA2178" s="659"/>
      <c r="EVB2178" s="654"/>
      <c r="EVC2178" s="655"/>
      <c r="EVD2178" s="655"/>
      <c r="EVE2178" s="1"/>
      <c r="EVF2178" s="1"/>
      <c r="EVH2178" s="650"/>
      <c r="EVI2178" s="645"/>
      <c r="EVJ2178" s="659"/>
      <c r="EVK2178" s="654"/>
      <c r="EVL2178" s="655"/>
      <c r="EVM2178" s="655"/>
      <c r="EVN2178" s="1"/>
      <c r="EVO2178" s="1"/>
      <c r="EVQ2178" s="650"/>
      <c r="EVR2178" s="645"/>
      <c r="EVS2178" s="659"/>
      <c r="EVT2178" s="654"/>
      <c r="EVU2178" s="655"/>
      <c r="EVV2178" s="655"/>
      <c r="EVW2178" s="1"/>
      <c r="EVX2178" s="1"/>
      <c r="EVZ2178" s="650"/>
      <c r="EWA2178" s="645"/>
      <c r="EWB2178" s="659"/>
      <c r="EWC2178" s="654"/>
      <c r="EWD2178" s="655"/>
      <c r="EWE2178" s="655"/>
      <c r="EWF2178" s="1"/>
      <c r="EWG2178" s="1"/>
      <c r="EWI2178" s="650"/>
      <c r="EWJ2178" s="645"/>
      <c r="EWK2178" s="659"/>
      <c r="EWL2178" s="654"/>
      <c r="EWM2178" s="655"/>
      <c r="EWN2178" s="655"/>
      <c r="EWO2178" s="1"/>
      <c r="EWP2178" s="1"/>
      <c r="EWR2178" s="650"/>
      <c r="EWS2178" s="645"/>
      <c r="EWT2178" s="659"/>
      <c r="EWU2178" s="654"/>
      <c r="EWV2178" s="655"/>
      <c r="EWW2178" s="655"/>
      <c r="EWX2178" s="1"/>
      <c r="EWY2178" s="1"/>
      <c r="EXA2178" s="650"/>
      <c r="EXB2178" s="645"/>
      <c r="EXC2178" s="659"/>
      <c r="EXD2178" s="654"/>
      <c r="EXE2178" s="655"/>
      <c r="EXF2178" s="655"/>
      <c r="EXG2178" s="1"/>
      <c r="EXH2178" s="1"/>
      <c r="EXJ2178" s="650"/>
      <c r="EXK2178" s="645"/>
      <c r="EXL2178" s="659"/>
      <c r="EXM2178" s="654"/>
      <c r="EXN2178" s="655"/>
      <c r="EXO2178" s="655"/>
      <c r="EXP2178" s="1"/>
      <c r="EXQ2178" s="1"/>
      <c r="EXS2178" s="650"/>
      <c r="EXT2178" s="645"/>
      <c r="EXU2178" s="659"/>
      <c r="EXV2178" s="654"/>
      <c r="EXW2178" s="655"/>
      <c r="EXX2178" s="655"/>
      <c r="EXY2178" s="1"/>
      <c r="EXZ2178" s="1"/>
      <c r="EYB2178" s="650"/>
      <c r="EYC2178" s="645"/>
      <c r="EYD2178" s="659"/>
      <c r="EYE2178" s="654"/>
      <c r="EYF2178" s="655"/>
      <c r="EYG2178" s="655"/>
      <c r="EYH2178" s="1"/>
      <c r="EYI2178" s="1"/>
      <c r="EYK2178" s="650"/>
      <c r="EYL2178" s="645"/>
      <c r="EYM2178" s="659"/>
      <c r="EYN2178" s="654"/>
      <c r="EYO2178" s="655"/>
      <c r="EYP2178" s="655"/>
      <c r="EYQ2178" s="1"/>
      <c r="EYR2178" s="1"/>
      <c r="EYT2178" s="650"/>
      <c r="EYU2178" s="645"/>
      <c r="EYV2178" s="659"/>
      <c r="EYW2178" s="654"/>
      <c r="EYX2178" s="655"/>
      <c r="EYY2178" s="655"/>
      <c r="EYZ2178" s="1"/>
      <c r="EZA2178" s="1"/>
      <c r="EZC2178" s="650"/>
      <c r="EZD2178" s="645"/>
      <c r="EZE2178" s="659"/>
      <c r="EZF2178" s="654"/>
      <c r="EZG2178" s="655"/>
      <c r="EZH2178" s="655"/>
      <c r="EZI2178" s="1"/>
      <c r="EZJ2178" s="1"/>
      <c r="EZL2178" s="650"/>
      <c r="EZM2178" s="645"/>
      <c r="EZN2178" s="659"/>
      <c r="EZO2178" s="654"/>
      <c r="EZP2178" s="655"/>
      <c r="EZQ2178" s="655"/>
      <c r="EZR2178" s="1"/>
      <c r="EZS2178" s="1"/>
      <c r="EZU2178" s="650"/>
      <c r="EZV2178" s="645"/>
      <c r="EZW2178" s="659"/>
      <c r="EZX2178" s="654"/>
      <c r="EZY2178" s="655"/>
      <c r="EZZ2178" s="655"/>
      <c r="FAA2178" s="1"/>
      <c r="FAB2178" s="1"/>
      <c r="FAD2178" s="650"/>
      <c r="FAE2178" s="645"/>
      <c r="FAF2178" s="659"/>
      <c r="FAG2178" s="654"/>
      <c r="FAH2178" s="655"/>
      <c r="FAI2178" s="655"/>
      <c r="FAJ2178" s="1"/>
      <c r="FAK2178" s="1"/>
      <c r="FAM2178" s="650"/>
      <c r="FAN2178" s="645"/>
      <c r="FAO2178" s="659"/>
      <c r="FAP2178" s="654"/>
      <c r="FAQ2178" s="655"/>
      <c r="FAR2178" s="655"/>
      <c r="FAS2178" s="1"/>
      <c r="FAT2178" s="1"/>
      <c r="FAV2178" s="650"/>
      <c r="FAW2178" s="645"/>
      <c r="FAX2178" s="659"/>
      <c r="FAY2178" s="654"/>
      <c r="FAZ2178" s="655"/>
      <c r="FBA2178" s="655"/>
      <c r="FBB2178" s="1"/>
      <c r="FBC2178" s="1"/>
      <c r="FBE2178" s="650"/>
      <c r="FBF2178" s="645"/>
      <c r="FBG2178" s="659"/>
      <c r="FBH2178" s="654"/>
      <c r="FBI2178" s="655"/>
      <c r="FBJ2178" s="655"/>
      <c r="FBK2178" s="1"/>
      <c r="FBL2178" s="1"/>
      <c r="FBN2178" s="650"/>
      <c r="FBO2178" s="645"/>
      <c r="FBP2178" s="659"/>
      <c r="FBQ2178" s="654"/>
      <c r="FBR2178" s="655"/>
      <c r="FBS2178" s="655"/>
      <c r="FBT2178" s="1"/>
      <c r="FBU2178" s="1"/>
      <c r="FBW2178" s="650"/>
      <c r="FBX2178" s="645"/>
      <c r="FBY2178" s="659"/>
      <c r="FBZ2178" s="654"/>
      <c r="FCA2178" s="655"/>
      <c r="FCB2178" s="655"/>
      <c r="FCC2178" s="1"/>
      <c r="FCD2178" s="1"/>
      <c r="FCF2178" s="650"/>
      <c r="FCG2178" s="645"/>
      <c r="FCH2178" s="659"/>
      <c r="FCI2178" s="654"/>
      <c r="FCJ2178" s="655"/>
      <c r="FCK2178" s="655"/>
      <c r="FCL2178" s="1"/>
      <c r="FCM2178" s="1"/>
      <c r="FCO2178" s="650"/>
      <c r="FCP2178" s="645"/>
      <c r="FCQ2178" s="659"/>
      <c r="FCR2178" s="654"/>
      <c r="FCS2178" s="655"/>
      <c r="FCT2178" s="655"/>
      <c r="FCU2178" s="1"/>
      <c r="FCV2178" s="1"/>
      <c r="FCX2178" s="650"/>
      <c r="FCY2178" s="645"/>
      <c r="FCZ2178" s="659"/>
      <c r="FDA2178" s="654"/>
      <c r="FDB2178" s="655"/>
      <c r="FDC2178" s="655"/>
      <c r="FDD2178" s="1"/>
      <c r="FDE2178" s="1"/>
      <c r="FDG2178" s="650"/>
      <c r="FDH2178" s="645"/>
      <c r="FDI2178" s="659"/>
      <c r="FDJ2178" s="654"/>
      <c r="FDK2178" s="655"/>
      <c r="FDL2178" s="655"/>
      <c r="FDM2178" s="1"/>
      <c r="FDN2178" s="1"/>
      <c r="FDP2178" s="650"/>
      <c r="FDQ2178" s="645"/>
      <c r="FDR2178" s="659"/>
      <c r="FDS2178" s="654"/>
      <c r="FDT2178" s="655"/>
      <c r="FDU2178" s="655"/>
      <c r="FDV2178" s="1"/>
      <c r="FDW2178" s="1"/>
      <c r="FDY2178" s="650"/>
      <c r="FDZ2178" s="645"/>
      <c r="FEA2178" s="659"/>
      <c r="FEB2178" s="654"/>
      <c r="FEC2178" s="655"/>
      <c r="FED2178" s="655"/>
      <c r="FEE2178" s="1"/>
      <c r="FEF2178" s="1"/>
      <c r="FEH2178" s="650"/>
      <c r="FEI2178" s="645"/>
      <c r="FEJ2178" s="659"/>
      <c r="FEK2178" s="654"/>
      <c r="FEL2178" s="655"/>
      <c r="FEM2178" s="655"/>
      <c r="FEN2178" s="1"/>
      <c r="FEO2178" s="1"/>
      <c r="FEQ2178" s="650"/>
      <c r="FER2178" s="645"/>
      <c r="FES2178" s="659"/>
      <c r="FET2178" s="654"/>
      <c r="FEU2178" s="655"/>
      <c r="FEV2178" s="655"/>
      <c r="FEW2178" s="1"/>
      <c r="FEX2178" s="1"/>
      <c r="FEZ2178" s="650"/>
      <c r="FFA2178" s="645"/>
      <c r="FFB2178" s="659"/>
      <c r="FFC2178" s="654"/>
      <c r="FFD2178" s="655"/>
      <c r="FFE2178" s="655"/>
      <c r="FFF2178" s="1"/>
      <c r="FFG2178" s="1"/>
      <c r="FFI2178" s="650"/>
      <c r="FFJ2178" s="645"/>
      <c r="FFK2178" s="659"/>
      <c r="FFL2178" s="654"/>
      <c r="FFM2178" s="655"/>
      <c r="FFN2178" s="655"/>
      <c r="FFO2178" s="1"/>
      <c r="FFP2178" s="1"/>
      <c r="FFR2178" s="650"/>
      <c r="FFS2178" s="645"/>
      <c r="FFT2178" s="659"/>
      <c r="FFU2178" s="654"/>
      <c r="FFV2178" s="655"/>
      <c r="FFW2178" s="655"/>
      <c r="FFX2178" s="1"/>
      <c r="FFY2178" s="1"/>
      <c r="FGA2178" s="650"/>
      <c r="FGB2178" s="645"/>
      <c r="FGC2178" s="659"/>
      <c r="FGD2178" s="654"/>
      <c r="FGE2178" s="655"/>
      <c r="FGF2178" s="655"/>
      <c r="FGG2178" s="1"/>
      <c r="FGH2178" s="1"/>
      <c r="FGJ2178" s="650"/>
      <c r="FGK2178" s="645"/>
      <c r="FGL2178" s="659"/>
      <c r="FGM2178" s="654"/>
      <c r="FGN2178" s="655"/>
      <c r="FGO2178" s="655"/>
      <c r="FGP2178" s="1"/>
      <c r="FGQ2178" s="1"/>
      <c r="FGS2178" s="650"/>
      <c r="FGT2178" s="645"/>
      <c r="FGU2178" s="659"/>
      <c r="FGV2178" s="654"/>
      <c r="FGW2178" s="655"/>
      <c r="FGX2178" s="655"/>
      <c r="FGY2178" s="1"/>
      <c r="FGZ2178" s="1"/>
      <c r="FHB2178" s="650"/>
      <c r="FHC2178" s="645"/>
      <c r="FHD2178" s="659"/>
      <c r="FHE2178" s="654"/>
      <c r="FHF2178" s="655"/>
      <c r="FHG2178" s="655"/>
      <c r="FHH2178" s="1"/>
      <c r="FHI2178" s="1"/>
      <c r="FHK2178" s="650"/>
      <c r="FHL2178" s="645"/>
      <c r="FHM2178" s="659"/>
      <c r="FHN2178" s="654"/>
      <c r="FHO2178" s="655"/>
      <c r="FHP2178" s="655"/>
      <c r="FHQ2178" s="1"/>
      <c r="FHR2178" s="1"/>
      <c r="FHT2178" s="650"/>
      <c r="FHU2178" s="645"/>
      <c r="FHV2178" s="659"/>
      <c r="FHW2178" s="654"/>
      <c r="FHX2178" s="655"/>
      <c r="FHY2178" s="655"/>
      <c r="FHZ2178" s="1"/>
      <c r="FIA2178" s="1"/>
      <c r="FIC2178" s="650"/>
      <c r="FID2178" s="645"/>
      <c r="FIE2178" s="659"/>
      <c r="FIF2178" s="654"/>
      <c r="FIG2178" s="655"/>
      <c r="FIH2178" s="655"/>
      <c r="FII2178" s="1"/>
      <c r="FIJ2178" s="1"/>
      <c r="FIL2178" s="650"/>
      <c r="FIM2178" s="645"/>
      <c r="FIN2178" s="659"/>
      <c r="FIO2178" s="654"/>
      <c r="FIP2178" s="655"/>
      <c r="FIQ2178" s="655"/>
      <c r="FIR2178" s="1"/>
      <c r="FIS2178" s="1"/>
      <c r="FIU2178" s="650"/>
      <c r="FIV2178" s="645"/>
      <c r="FIW2178" s="659"/>
      <c r="FIX2178" s="654"/>
      <c r="FIY2178" s="655"/>
      <c r="FIZ2178" s="655"/>
      <c r="FJA2178" s="1"/>
      <c r="FJB2178" s="1"/>
      <c r="FJD2178" s="650"/>
      <c r="FJE2178" s="645"/>
      <c r="FJF2178" s="659"/>
      <c r="FJG2178" s="654"/>
      <c r="FJH2178" s="655"/>
      <c r="FJI2178" s="655"/>
      <c r="FJJ2178" s="1"/>
      <c r="FJK2178" s="1"/>
      <c r="FJM2178" s="650"/>
      <c r="FJN2178" s="645"/>
      <c r="FJO2178" s="659"/>
      <c r="FJP2178" s="654"/>
      <c r="FJQ2178" s="655"/>
      <c r="FJR2178" s="655"/>
      <c r="FJS2178" s="1"/>
      <c r="FJT2178" s="1"/>
      <c r="FJV2178" s="650"/>
      <c r="FJW2178" s="645"/>
      <c r="FJX2178" s="659"/>
      <c r="FJY2178" s="654"/>
      <c r="FJZ2178" s="655"/>
      <c r="FKA2178" s="655"/>
      <c r="FKB2178" s="1"/>
      <c r="FKC2178" s="1"/>
      <c r="FKE2178" s="650"/>
      <c r="FKF2178" s="645"/>
      <c r="FKG2178" s="659"/>
      <c r="FKH2178" s="654"/>
      <c r="FKI2178" s="655"/>
      <c r="FKJ2178" s="655"/>
      <c r="FKK2178" s="1"/>
      <c r="FKL2178" s="1"/>
      <c r="FKN2178" s="650"/>
      <c r="FKO2178" s="645"/>
      <c r="FKP2178" s="659"/>
      <c r="FKQ2178" s="654"/>
      <c r="FKR2178" s="655"/>
      <c r="FKS2178" s="655"/>
      <c r="FKT2178" s="1"/>
      <c r="FKU2178" s="1"/>
      <c r="FKW2178" s="650"/>
      <c r="FKX2178" s="645"/>
      <c r="FKY2178" s="659"/>
      <c r="FKZ2178" s="654"/>
      <c r="FLA2178" s="655"/>
      <c r="FLB2178" s="655"/>
      <c r="FLC2178" s="1"/>
      <c r="FLD2178" s="1"/>
      <c r="FLF2178" s="650"/>
      <c r="FLG2178" s="645"/>
      <c r="FLH2178" s="659"/>
      <c r="FLI2178" s="654"/>
      <c r="FLJ2178" s="655"/>
      <c r="FLK2178" s="655"/>
      <c r="FLL2178" s="1"/>
      <c r="FLM2178" s="1"/>
      <c r="FLO2178" s="650"/>
      <c r="FLP2178" s="645"/>
      <c r="FLQ2178" s="659"/>
      <c r="FLR2178" s="654"/>
      <c r="FLS2178" s="655"/>
      <c r="FLT2178" s="655"/>
      <c r="FLU2178" s="1"/>
      <c r="FLV2178" s="1"/>
      <c r="FLX2178" s="650"/>
      <c r="FLY2178" s="645"/>
      <c r="FLZ2178" s="659"/>
      <c r="FMA2178" s="654"/>
      <c r="FMB2178" s="655"/>
      <c r="FMC2178" s="655"/>
      <c r="FMD2178" s="1"/>
      <c r="FME2178" s="1"/>
      <c r="FMG2178" s="650"/>
      <c r="FMH2178" s="645"/>
      <c r="FMI2178" s="659"/>
      <c r="FMJ2178" s="654"/>
      <c r="FMK2178" s="655"/>
      <c r="FML2178" s="655"/>
      <c r="FMM2178" s="1"/>
      <c r="FMN2178" s="1"/>
      <c r="FMP2178" s="650"/>
      <c r="FMQ2178" s="645"/>
      <c r="FMR2178" s="659"/>
      <c r="FMS2178" s="654"/>
      <c r="FMT2178" s="655"/>
      <c r="FMU2178" s="655"/>
      <c r="FMV2178" s="1"/>
      <c r="FMW2178" s="1"/>
      <c r="FMY2178" s="650"/>
      <c r="FMZ2178" s="645"/>
      <c r="FNA2178" s="659"/>
      <c r="FNB2178" s="654"/>
      <c r="FNC2178" s="655"/>
      <c r="FND2178" s="655"/>
      <c r="FNE2178" s="1"/>
      <c r="FNF2178" s="1"/>
      <c r="FNH2178" s="650"/>
      <c r="FNI2178" s="645"/>
      <c r="FNJ2178" s="659"/>
      <c r="FNK2178" s="654"/>
      <c r="FNL2178" s="655"/>
      <c r="FNM2178" s="655"/>
      <c r="FNN2178" s="1"/>
      <c r="FNO2178" s="1"/>
      <c r="FNQ2178" s="650"/>
      <c r="FNR2178" s="645"/>
      <c r="FNS2178" s="659"/>
      <c r="FNT2178" s="654"/>
      <c r="FNU2178" s="655"/>
      <c r="FNV2178" s="655"/>
      <c r="FNW2178" s="1"/>
      <c r="FNX2178" s="1"/>
      <c r="FNZ2178" s="650"/>
      <c r="FOA2178" s="645"/>
      <c r="FOB2178" s="659"/>
      <c r="FOC2178" s="654"/>
      <c r="FOD2178" s="655"/>
      <c r="FOE2178" s="655"/>
      <c r="FOF2178" s="1"/>
      <c r="FOG2178" s="1"/>
      <c r="FOI2178" s="650"/>
      <c r="FOJ2178" s="645"/>
      <c r="FOK2178" s="659"/>
      <c r="FOL2178" s="654"/>
      <c r="FOM2178" s="655"/>
      <c r="FON2178" s="655"/>
      <c r="FOO2178" s="1"/>
      <c r="FOP2178" s="1"/>
      <c r="FOR2178" s="650"/>
      <c r="FOS2178" s="645"/>
      <c r="FOT2178" s="659"/>
      <c r="FOU2178" s="654"/>
      <c r="FOV2178" s="655"/>
      <c r="FOW2178" s="655"/>
      <c r="FOX2178" s="1"/>
      <c r="FOY2178" s="1"/>
      <c r="FPA2178" s="650"/>
      <c r="FPB2178" s="645"/>
      <c r="FPC2178" s="659"/>
      <c r="FPD2178" s="654"/>
      <c r="FPE2178" s="655"/>
      <c r="FPF2178" s="655"/>
      <c r="FPG2178" s="1"/>
      <c r="FPH2178" s="1"/>
      <c r="FPJ2178" s="650"/>
      <c r="FPK2178" s="645"/>
      <c r="FPL2178" s="659"/>
      <c r="FPM2178" s="654"/>
      <c r="FPN2178" s="655"/>
      <c r="FPO2178" s="655"/>
      <c r="FPP2178" s="1"/>
      <c r="FPQ2178" s="1"/>
      <c r="FPS2178" s="650"/>
      <c r="FPT2178" s="645"/>
      <c r="FPU2178" s="659"/>
      <c r="FPV2178" s="654"/>
      <c r="FPW2178" s="655"/>
      <c r="FPX2178" s="655"/>
      <c r="FPY2178" s="1"/>
      <c r="FPZ2178" s="1"/>
      <c r="FQB2178" s="650"/>
      <c r="FQC2178" s="645"/>
      <c r="FQD2178" s="659"/>
      <c r="FQE2178" s="654"/>
      <c r="FQF2178" s="655"/>
      <c r="FQG2178" s="655"/>
      <c r="FQH2178" s="1"/>
      <c r="FQI2178" s="1"/>
      <c r="FQK2178" s="650"/>
      <c r="FQL2178" s="645"/>
      <c r="FQM2178" s="659"/>
      <c r="FQN2178" s="654"/>
      <c r="FQO2178" s="655"/>
      <c r="FQP2178" s="655"/>
      <c r="FQQ2178" s="1"/>
      <c r="FQR2178" s="1"/>
      <c r="FQT2178" s="650"/>
      <c r="FQU2178" s="645"/>
      <c r="FQV2178" s="659"/>
      <c r="FQW2178" s="654"/>
      <c r="FQX2178" s="655"/>
      <c r="FQY2178" s="655"/>
      <c r="FQZ2178" s="1"/>
      <c r="FRA2178" s="1"/>
      <c r="FRC2178" s="650"/>
      <c r="FRD2178" s="645"/>
      <c r="FRE2178" s="659"/>
      <c r="FRF2178" s="654"/>
      <c r="FRG2178" s="655"/>
      <c r="FRH2178" s="655"/>
      <c r="FRI2178" s="1"/>
      <c r="FRJ2178" s="1"/>
      <c r="FRL2178" s="650"/>
      <c r="FRM2178" s="645"/>
      <c r="FRN2178" s="659"/>
      <c r="FRO2178" s="654"/>
      <c r="FRP2178" s="655"/>
      <c r="FRQ2178" s="655"/>
      <c r="FRR2178" s="1"/>
      <c r="FRS2178" s="1"/>
      <c r="FRU2178" s="650"/>
      <c r="FRV2178" s="645"/>
      <c r="FRW2178" s="659"/>
      <c r="FRX2178" s="654"/>
      <c r="FRY2178" s="655"/>
      <c r="FRZ2178" s="655"/>
      <c r="FSA2178" s="1"/>
      <c r="FSB2178" s="1"/>
      <c r="FSD2178" s="650"/>
      <c r="FSE2178" s="645"/>
      <c r="FSF2178" s="659"/>
      <c r="FSG2178" s="654"/>
      <c r="FSH2178" s="655"/>
      <c r="FSI2178" s="655"/>
      <c r="FSJ2178" s="1"/>
      <c r="FSK2178" s="1"/>
      <c r="FSM2178" s="650"/>
      <c r="FSN2178" s="645"/>
      <c r="FSO2178" s="659"/>
      <c r="FSP2178" s="654"/>
      <c r="FSQ2178" s="655"/>
      <c r="FSR2178" s="655"/>
      <c r="FSS2178" s="1"/>
      <c r="FST2178" s="1"/>
      <c r="FSV2178" s="650"/>
      <c r="FSW2178" s="645"/>
      <c r="FSX2178" s="659"/>
      <c r="FSY2178" s="654"/>
      <c r="FSZ2178" s="655"/>
      <c r="FTA2178" s="655"/>
      <c r="FTB2178" s="1"/>
      <c r="FTC2178" s="1"/>
      <c r="FTE2178" s="650"/>
      <c r="FTF2178" s="645"/>
      <c r="FTG2178" s="659"/>
      <c r="FTH2178" s="654"/>
      <c r="FTI2178" s="655"/>
      <c r="FTJ2178" s="655"/>
      <c r="FTK2178" s="1"/>
      <c r="FTL2178" s="1"/>
      <c r="FTN2178" s="650"/>
      <c r="FTO2178" s="645"/>
      <c r="FTP2178" s="659"/>
      <c r="FTQ2178" s="654"/>
      <c r="FTR2178" s="655"/>
      <c r="FTS2178" s="655"/>
      <c r="FTT2178" s="1"/>
      <c r="FTU2178" s="1"/>
      <c r="FTW2178" s="650"/>
      <c r="FTX2178" s="645"/>
      <c r="FTY2178" s="659"/>
      <c r="FTZ2178" s="654"/>
      <c r="FUA2178" s="655"/>
      <c r="FUB2178" s="655"/>
      <c r="FUC2178" s="1"/>
      <c r="FUD2178" s="1"/>
      <c r="FUF2178" s="650"/>
      <c r="FUG2178" s="645"/>
      <c r="FUH2178" s="659"/>
      <c r="FUI2178" s="654"/>
      <c r="FUJ2178" s="655"/>
      <c r="FUK2178" s="655"/>
      <c r="FUL2178" s="1"/>
      <c r="FUM2178" s="1"/>
      <c r="FUO2178" s="650"/>
      <c r="FUP2178" s="645"/>
      <c r="FUQ2178" s="659"/>
      <c r="FUR2178" s="654"/>
      <c r="FUS2178" s="655"/>
      <c r="FUT2178" s="655"/>
      <c r="FUU2178" s="1"/>
      <c r="FUV2178" s="1"/>
      <c r="FUX2178" s="650"/>
      <c r="FUY2178" s="645"/>
      <c r="FUZ2178" s="659"/>
      <c r="FVA2178" s="654"/>
      <c r="FVB2178" s="655"/>
      <c r="FVC2178" s="655"/>
      <c r="FVD2178" s="1"/>
      <c r="FVE2178" s="1"/>
      <c r="FVG2178" s="650"/>
      <c r="FVH2178" s="645"/>
      <c r="FVI2178" s="659"/>
      <c r="FVJ2178" s="654"/>
      <c r="FVK2178" s="655"/>
      <c r="FVL2178" s="655"/>
      <c r="FVM2178" s="1"/>
      <c r="FVN2178" s="1"/>
      <c r="FVP2178" s="650"/>
      <c r="FVQ2178" s="645"/>
      <c r="FVR2178" s="659"/>
      <c r="FVS2178" s="654"/>
      <c r="FVT2178" s="655"/>
      <c r="FVU2178" s="655"/>
      <c r="FVV2178" s="1"/>
      <c r="FVW2178" s="1"/>
      <c r="FVY2178" s="650"/>
      <c r="FVZ2178" s="645"/>
      <c r="FWA2178" s="659"/>
      <c r="FWB2178" s="654"/>
      <c r="FWC2178" s="655"/>
      <c r="FWD2178" s="655"/>
      <c r="FWE2178" s="1"/>
      <c r="FWF2178" s="1"/>
      <c r="FWH2178" s="650"/>
      <c r="FWI2178" s="645"/>
      <c r="FWJ2178" s="659"/>
      <c r="FWK2178" s="654"/>
      <c r="FWL2178" s="655"/>
      <c r="FWM2178" s="655"/>
      <c r="FWN2178" s="1"/>
      <c r="FWO2178" s="1"/>
      <c r="FWQ2178" s="650"/>
      <c r="FWR2178" s="645"/>
      <c r="FWS2178" s="659"/>
      <c r="FWT2178" s="654"/>
      <c r="FWU2178" s="655"/>
      <c r="FWV2178" s="655"/>
      <c r="FWW2178" s="1"/>
      <c r="FWX2178" s="1"/>
      <c r="FWZ2178" s="650"/>
      <c r="FXA2178" s="645"/>
      <c r="FXB2178" s="659"/>
      <c r="FXC2178" s="654"/>
      <c r="FXD2178" s="655"/>
      <c r="FXE2178" s="655"/>
      <c r="FXF2178" s="1"/>
      <c r="FXG2178" s="1"/>
      <c r="FXI2178" s="650"/>
      <c r="FXJ2178" s="645"/>
      <c r="FXK2178" s="659"/>
      <c r="FXL2178" s="654"/>
      <c r="FXM2178" s="655"/>
      <c r="FXN2178" s="655"/>
      <c r="FXO2178" s="1"/>
      <c r="FXP2178" s="1"/>
      <c r="FXR2178" s="650"/>
      <c r="FXS2178" s="645"/>
      <c r="FXT2178" s="659"/>
      <c r="FXU2178" s="654"/>
      <c r="FXV2178" s="655"/>
      <c r="FXW2178" s="655"/>
      <c r="FXX2178" s="1"/>
      <c r="FXY2178" s="1"/>
      <c r="FYA2178" s="650"/>
      <c r="FYB2178" s="645"/>
      <c r="FYC2178" s="659"/>
      <c r="FYD2178" s="654"/>
      <c r="FYE2178" s="655"/>
      <c r="FYF2178" s="655"/>
      <c r="FYG2178" s="1"/>
      <c r="FYH2178" s="1"/>
      <c r="FYJ2178" s="650"/>
      <c r="FYK2178" s="645"/>
      <c r="FYL2178" s="659"/>
      <c r="FYM2178" s="654"/>
      <c r="FYN2178" s="655"/>
      <c r="FYO2178" s="655"/>
      <c r="FYP2178" s="1"/>
      <c r="FYQ2178" s="1"/>
      <c r="FYS2178" s="650"/>
      <c r="FYT2178" s="645"/>
      <c r="FYU2178" s="659"/>
      <c r="FYV2178" s="654"/>
      <c r="FYW2178" s="655"/>
      <c r="FYX2178" s="655"/>
      <c r="FYY2178" s="1"/>
      <c r="FYZ2178" s="1"/>
      <c r="FZB2178" s="650"/>
      <c r="FZC2178" s="645"/>
      <c r="FZD2178" s="659"/>
      <c r="FZE2178" s="654"/>
      <c r="FZF2178" s="655"/>
      <c r="FZG2178" s="655"/>
      <c r="FZH2178" s="1"/>
      <c r="FZI2178" s="1"/>
      <c r="FZK2178" s="650"/>
      <c r="FZL2178" s="645"/>
      <c r="FZM2178" s="659"/>
      <c r="FZN2178" s="654"/>
      <c r="FZO2178" s="655"/>
      <c r="FZP2178" s="655"/>
      <c r="FZQ2178" s="1"/>
      <c r="FZR2178" s="1"/>
      <c r="FZT2178" s="650"/>
      <c r="FZU2178" s="645"/>
      <c r="FZV2178" s="659"/>
      <c r="FZW2178" s="654"/>
      <c r="FZX2178" s="655"/>
      <c r="FZY2178" s="655"/>
      <c r="FZZ2178" s="1"/>
      <c r="GAA2178" s="1"/>
      <c r="GAC2178" s="650"/>
      <c r="GAD2178" s="645"/>
      <c r="GAE2178" s="659"/>
      <c r="GAF2178" s="654"/>
      <c r="GAG2178" s="655"/>
      <c r="GAH2178" s="655"/>
      <c r="GAI2178" s="1"/>
      <c r="GAJ2178" s="1"/>
      <c r="GAL2178" s="650"/>
      <c r="GAM2178" s="645"/>
      <c r="GAN2178" s="659"/>
      <c r="GAO2178" s="654"/>
      <c r="GAP2178" s="655"/>
      <c r="GAQ2178" s="655"/>
      <c r="GAR2178" s="1"/>
      <c r="GAS2178" s="1"/>
      <c r="GAU2178" s="650"/>
      <c r="GAV2178" s="645"/>
      <c r="GAW2178" s="659"/>
      <c r="GAX2178" s="654"/>
      <c r="GAY2178" s="655"/>
      <c r="GAZ2178" s="655"/>
      <c r="GBA2178" s="1"/>
      <c r="GBB2178" s="1"/>
      <c r="GBD2178" s="650"/>
      <c r="GBE2178" s="645"/>
      <c r="GBF2178" s="659"/>
      <c r="GBG2178" s="654"/>
      <c r="GBH2178" s="655"/>
      <c r="GBI2178" s="655"/>
      <c r="GBJ2178" s="1"/>
      <c r="GBK2178" s="1"/>
      <c r="GBM2178" s="650"/>
      <c r="GBN2178" s="645"/>
      <c r="GBO2178" s="659"/>
      <c r="GBP2178" s="654"/>
      <c r="GBQ2178" s="655"/>
      <c r="GBR2178" s="655"/>
      <c r="GBS2178" s="1"/>
      <c r="GBT2178" s="1"/>
      <c r="GBV2178" s="650"/>
      <c r="GBW2178" s="645"/>
      <c r="GBX2178" s="659"/>
      <c r="GBY2178" s="654"/>
      <c r="GBZ2178" s="655"/>
      <c r="GCA2178" s="655"/>
      <c r="GCB2178" s="1"/>
      <c r="GCC2178" s="1"/>
      <c r="GCE2178" s="650"/>
      <c r="GCF2178" s="645"/>
      <c r="GCG2178" s="659"/>
      <c r="GCH2178" s="654"/>
      <c r="GCI2178" s="655"/>
      <c r="GCJ2178" s="655"/>
      <c r="GCK2178" s="1"/>
      <c r="GCL2178" s="1"/>
      <c r="GCN2178" s="650"/>
      <c r="GCO2178" s="645"/>
      <c r="GCP2178" s="659"/>
      <c r="GCQ2178" s="654"/>
      <c r="GCR2178" s="655"/>
      <c r="GCS2178" s="655"/>
      <c r="GCT2178" s="1"/>
      <c r="GCU2178" s="1"/>
      <c r="GCW2178" s="650"/>
      <c r="GCX2178" s="645"/>
      <c r="GCY2178" s="659"/>
      <c r="GCZ2178" s="654"/>
      <c r="GDA2178" s="655"/>
      <c r="GDB2178" s="655"/>
      <c r="GDC2178" s="1"/>
      <c r="GDD2178" s="1"/>
      <c r="GDF2178" s="650"/>
      <c r="GDG2178" s="645"/>
      <c r="GDH2178" s="659"/>
      <c r="GDI2178" s="654"/>
      <c r="GDJ2178" s="655"/>
      <c r="GDK2178" s="655"/>
      <c r="GDL2178" s="1"/>
      <c r="GDM2178" s="1"/>
      <c r="GDO2178" s="650"/>
      <c r="GDP2178" s="645"/>
      <c r="GDQ2178" s="659"/>
      <c r="GDR2178" s="654"/>
      <c r="GDS2178" s="655"/>
      <c r="GDT2178" s="655"/>
      <c r="GDU2178" s="1"/>
      <c r="GDV2178" s="1"/>
      <c r="GDX2178" s="650"/>
      <c r="GDY2178" s="645"/>
      <c r="GDZ2178" s="659"/>
      <c r="GEA2178" s="654"/>
      <c r="GEB2178" s="655"/>
      <c r="GEC2178" s="655"/>
      <c r="GED2178" s="1"/>
      <c r="GEE2178" s="1"/>
      <c r="GEG2178" s="650"/>
      <c r="GEH2178" s="645"/>
      <c r="GEI2178" s="659"/>
      <c r="GEJ2178" s="654"/>
      <c r="GEK2178" s="655"/>
      <c r="GEL2178" s="655"/>
      <c r="GEM2178" s="1"/>
      <c r="GEN2178" s="1"/>
      <c r="GEP2178" s="650"/>
      <c r="GEQ2178" s="645"/>
      <c r="GER2178" s="659"/>
      <c r="GES2178" s="654"/>
      <c r="GET2178" s="655"/>
      <c r="GEU2178" s="655"/>
      <c r="GEV2178" s="1"/>
      <c r="GEW2178" s="1"/>
      <c r="GEY2178" s="650"/>
      <c r="GEZ2178" s="645"/>
      <c r="GFA2178" s="659"/>
      <c r="GFB2178" s="654"/>
      <c r="GFC2178" s="655"/>
      <c r="GFD2178" s="655"/>
      <c r="GFE2178" s="1"/>
      <c r="GFF2178" s="1"/>
      <c r="GFH2178" s="650"/>
      <c r="GFI2178" s="645"/>
      <c r="GFJ2178" s="659"/>
      <c r="GFK2178" s="654"/>
      <c r="GFL2178" s="655"/>
      <c r="GFM2178" s="655"/>
      <c r="GFN2178" s="1"/>
      <c r="GFO2178" s="1"/>
      <c r="GFQ2178" s="650"/>
      <c r="GFR2178" s="645"/>
      <c r="GFS2178" s="659"/>
      <c r="GFT2178" s="654"/>
      <c r="GFU2178" s="655"/>
      <c r="GFV2178" s="655"/>
      <c r="GFW2178" s="1"/>
      <c r="GFX2178" s="1"/>
      <c r="GFZ2178" s="650"/>
      <c r="GGA2178" s="645"/>
      <c r="GGB2178" s="659"/>
      <c r="GGC2178" s="654"/>
      <c r="GGD2178" s="655"/>
      <c r="GGE2178" s="655"/>
      <c r="GGF2178" s="1"/>
      <c r="GGG2178" s="1"/>
      <c r="GGI2178" s="650"/>
      <c r="GGJ2178" s="645"/>
      <c r="GGK2178" s="659"/>
      <c r="GGL2178" s="654"/>
      <c r="GGM2178" s="655"/>
      <c r="GGN2178" s="655"/>
      <c r="GGO2178" s="1"/>
      <c r="GGP2178" s="1"/>
      <c r="GGR2178" s="650"/>
      <c r="GGS2178" s="645"/>
      <c r="GGT2178" s="659"/>
      <c r="GGU2178" s="654"/>
      <c r="GGV2178" s="655"/>
      <c r="GGW2178" s="655"/>
      <c r="GGX2178" s="1"/>
      <c r="GGY2178" s="1"/>
      <c r="GHA2178" s="650"/>
      <c r="GHB2178" s="645"/>
      <c r="GHC2178" s="659"/>
      <c r="GHD2178" s="654"/>
      <c r="GHE2178" s="655"/>
      <c r="GHF2178" s="655"/>
      <c r="GHG2178" s="1"/>
      <c r="GHH2178" s="1"/>
      <c r="GHJ2178" s="650"/>
      <c r="GHK2178" s="645"/>
      <c r="GHL2178" s="659"/>
      <c r="GHM2178" s="654"/>
      <c r="GHN2178" s="655"/>
      <c r="GHO2178" s="655"/>
      <c r="GHP2178" s="1"/>
      <c r="GHQ2178" s="1"/>
      <c r="GHS2178" s="650"/>
      <c r="GHT2178" s="645"/>
      <c r="GHU2178" s="659"/>
      <c r="GHV2178" s="654"/>
      <c r="GHW2178" s="655"/>
      <c r="GHX2178" s="655"/>
      <c r="GHY2178" s="1"/>
      <c r="GHZ2178" s="1"/>
      <c r="GIB2178" s="650"/>
      <c r="GIC2178" s="645"/>
      <c r="GID2178" s="659"/>
      <c r="GIE2178" s="654"/>
      <c r="GIF2178" s="655"/>
      <c r="GIG2178" s="655"/>
      <c r="GIH2178" s="1"/>
      <c r="GII2178" s="1"/>
      <c r="GIK2178" s="650"/>
      <c r="GIL2178" s="645"/>
      <c r="GIM2178" s="659"/>
      <c r="GIN2178" s="654"/>
      <c r="GIO2178" s="655"/>
      <c r="GIP2178" s="655"/>
      <c r="GIQ2178" s="1"/>
      <c r="GIR2178" s="1"/>
      <c r="GIT2178" s="650"/>
      <c r="GIU2178" s="645"/>
      <c r="GIV2178" s="659"/>
      <c r="GIW2178" s="654"/>
      <c r="GIX2178" s="655"/>
      <c r="GIY2178" s="655"/>
      <c r="GIZ2178" s="1"/>
      <c r="GJA2178" s="1"/>
      <c r="GJC2178" s="650"/>
      <c r="GJD2178" s="645"/>
      <c r="GJE2178" s="659"/>
      <c r="GJF2178" s="654"/>
      <c r="GJG2178" s="655"/>
      <c r="GJH2178" s="655"/>
      <c r="GJI2178" s="1"/>
      <c r="GJJ2178" s="1"/>
      <c r="GJL2178" s="650"/>
      <c r="GJM2178" s="645"/>
      <c r="GJN2178" s="659"/>
      <c r="GJO2178" s="654"/>
      <c r="GJP2178" s="655"/>
      <c r="GJQ2178" s="655"/>
      <c r="GJR2178" s="1"/>
      <c r="GJS2178" s="1"/>
      <c r="GJU2178" s="650"/>
      <c r="GJV2178" s="645"/>
      <c r="GJW2178" s="659"/>
      <c r="GJX2178" s="654"/>
      <c r="GJY2178" s="655"/>
      <c r="GJZ2178" s="655"/>
      <c r="GKA2178" s="1"/>
      <c r="GKB2178" s="1"/>
      <c r="GKD2178" s="650"/>
      <c r="GKE2178" s="645"/>
      <c r="GKF2178" s="659"/>
      <c r="GKG2178" s="654"/>
      <c r="GKH2178" s="655"/>
      <c r="GKI2178" s="655"/>
      <c r="GKJ2178" s="1"/>
      <c r="GKK2178" s="1"/>
      <c r="GKM2178" s="650"/>
      <c r="GKN2178" s="645"/>
      <c r="GKO2178" s="659"/>
      <c r="GKP2178" s="654"/>
      <c r="GKQ2178" s="655"/>
      <c r="GKR2178" s="655"/>
      <c r="GKS2178" s="1"/>
      <c r="GKT2178" s="1"/>
      <c r="GKV2178" s="650"/>
      <c r="GKW2178" s="645"/>
      <c r="GKX2178" s="659"/>
      <c r="GKY2178" s="654"/>
      <c r="GKZ2178" s="655"/>
      <c r="GLA2178" s="655"/>
      <c r="GLB2178" s="1"/>
      <c r="GLC2178" s="1"/>
      <c r="GLE2178" s="650"/>
      <c r="GLF2178" s="645"/>
      <c r="GLG2178" s="659"/>
      <c r="GLH2178" s="654"/>
      <c r="GLI2178" s="655"/>
      <c r="GLJ2178" s="655"/>
      <c r="GLK2178" s="1"/>
      <c r="GLL2178" s="1"/>
      <c r="GLN2178" s="650"/>
      <c r="GLO2178" s="645"/>
      <c r="GLP2178" s="659"/>
      <c r="GLQ2178" s="654"/>
      <c r="GLR2178" s="655"/>
      <c r="GLS2178" s="655"/>
      <c r="GLT2178" s="1"/>
      <c r="GLU2178" s="1"/>
      <c r="GLW2178" s="650"/>
      <c r="GLX2178" s="645"/>
      <c r="GLY2178" s="659"/>
      <c r="GLZ2178" s="654"/>
      <c r="GMA2178" s="655"/>
      <c r="GMB2178" s="655"/>
      <c r="GMC2178" s="1"/>
      <c r="GMD2178" s="1"/>
      <c r="GMF2178" s="650"/>
      <c r="GMG2178" s="645"/>
      <c r="GMH2178" s="659"/>
      <c r="GMI2178" s="654"/>
      <c r="GMJ2178" s="655"/>
      <c r="GMK2178" s="655"/>
      <c r="GML2178" s="1"/>
      <c r="GMM2178" s="1"/>
      <c r="GMO2178" s="650"/>
      <c r="GMP2178" s="645"/>
      <c r="GMQ2178" s="659"/>
      <c r="GMR2178" s="654"/>
      <c r="GMS2178" s="655"/>
      <c r="GMT2178" s="655"/>
      <c r="GMU2178" s="1"/>
      <c r="GMV2178" s="1"/>
      <c r="GMX2178" s="650"/>
      <c r="GMY2178" s="645"/>
      <c r="GMZ2178" s="659"/>
      <c r="GNA2178" s="654"/>
      <c r="GNB2178" s="655"/>
      <c r="GNC2178" s="655"/>
      <c r="GND2178" s="1"/>
      <c r="GNE2178" s="1"/>
      <c r="GNG2178" s="650"/>
      <c r="GNH2178" s="645"/>
      <c r="GNI2178" s="659"/>
      <c r="GNJ2178" s="654"/>
      <c r="GNK2178" s="655"/>
      <c r="GNL2178" s="655"/>
      <c r="GNM2178" s="1"/>
      <c r="GNN2178" s="1"/>
      <c r="GNP2178" s="650"/>
      <c r="GNQ2178" s="645"/>
      <c r="GNR2178" s="659"/>
      <c r="GNS2178" s="654"/>
      <c r="GNT2178" s="655"/>
      <c r="GNU2178" s="655"/>
      <c r="GNV2178" s="1"/>
      <c r="GNW2178" s="1"/>
      <c r="GNY2178" s="650"/>
      <c r="GNZ2178" s="645"/>
      <c r="GOA2178" s="659"/>
      <c r="GOB2178" s="654"/>
      <c r="GOC2178" s="655"/>
      <c r="GOD2178" s="655"/>
      <c r="GOE2178" s="1"/>
      <c r="GOF2178" s="1"/>
      <c r="GOH2178" s="650"/>
      <c r="GOI2178" s="645"/>
      <c r="GOJ2178" s="659"/>
      <c r="GOK2178" s="654"/>
      <c r="GOL2178" s="655"/>
      <c r="GOM2178" s="655"/>
      <c r="GON2178" s="1"/>
      <c r="GOO2178" s="1"/>
      <c r="GOQ2178" s="650"/>
      <c r="GOR2178" s="645"/>
      <c r="GOS2178" s="659"/>
      <c r="GOT2178" s="654"/>
      <c r="GOU2178" s="655"/>
      <c r="GOV2178" s="655"/>
      <c r="GOW2178" s="1"/>
      <c r="GOX2178" s="1"/>
      <c r="GOZ2178" s="650"/>
      <c r="GPA2178" s="645"/>
      <c r="GPB2178" s="659"/>
      <c r="GPC2178" s="654"/>
      <c r="GPD2178" s="655"/>
      <c r="GPE2178" s="655"/>
      <c r="GPF2178" s="1"/>
      <c r="GPG2178" s="1"/>
      <c r="GPI2178" s="650"/>
      <c r="GPJ2178" s="645"/>
      <c r="GPK2178" s="659"/>
      <c r="GPL2178" s="654"/>
      <c r="GPM2178" s="655"/>
      <c r="GPN2178" s="655"/>
      <c r="GPO2178" s="1"/>
      <c r="GPP2178" s="1"/>
      <c r="GPR2178" s="650"/>
      <c r="GPS2178" s="645"/>
      <c r="GPT2178" s="659"/>
      <c r="GPU2178" s="654"/>
      <c r="GPV2178" s="655"/>
      <c r="GPW2178" s="655"/>
      <c r="GPX2178" s="1"/>
      <c r="GPY2178" s="1"/>
      <c r="GQA2178" s="650"/>
      <c r="GQB2178" s="645"/>
      <c r="GQC2178" s="659"/>
      <c r="GQD2178" s="654"/>
      <c r="GQE2178" s="655"/>
      <c r="GQF2178" s="655"/>
      <c r="GQG2178" s="1"/>
      <c r="GQH2178" s="1"/>
      <c r="GQJ2178" s="650"/>
      <c r="GQK2178" s="645"/>
      <c r="GQL2178" s="659"/>
      <c r="GQM2178" s="654"/>
      <c r="GQN2178" s="655"/>
      <c r="GQO2178" s="655"/>
      <c r="GQP2178" s="1"/>
      <c r="GQQ2178" s="1"/>
      <c r="GQS2178" s="650"/>
      <c r="GQT2178" s="645"/>
      <c r="GQU2178" s="659"/>
      <c r="GQV2178" s="654"/>
      <c r="GQW2178" s="655"/>
      <c r="GQX2178" s="655"/>
      <c r="GQY2178" s="1"/>
      <c r="GQZ2178" s="1"/>
      <c r="GRB2178" s="650"/>
      <c r="GRC2178" s="645"/>
      <c r="GRD2178" s="659"/>
      <c r="GRE2178" s="654"/>
      <c r="GRF2178" s="655"/>
      <c r="GRG2178" s="655"/>
      <c r="GRH2178" s="1"/>
      <c r="GRI2178" s="1"/>
      <c r="GRK2178" s="650"/>
      <c r="GRL2178" s="645"/>
      <c r="GRM2178" s="659"/>
      <c r="GRN2178" s="654"/>
      <c r="GRO2178" s="655"/>
      <c r="GRP2178" s="655"/>
      <c r="GRQ2178" s="1"/>
      <c r="GRR2178" s="1"/>
      <c r="GRT2178" s="650"/>
      <c r="GRU2178" s="645"/>
      <c r="GRV2178" s="659"/>
      <c r="GRW2178" s="654"/>
      <c r="GRX2178" s="655"/>
      <c r="GRY2178" s="655"/>
      <c r="GRZ2178" s="1"/>
      <c r="GSA2178" s="1"/>
      <c r="GSC2178" s="650"/>
      <c r="GSD2178" s="645"/>
      <c r="GSE2178" s="659"/>
      <c r="GSF2178" s="654"/>
      <c r="GSG2178" s="655"/>
      <c r="GSH2178" s="655"/>
      <c r="GSI2178" s="1"/>
      <c r="GSJ2178" s="1"/>
      <c r="GSL2178" s="650"/>
      <c r="GSM2178" s="645"/>
      <c r="GSN2178" s="659"/>
      <c r="GSO2178" s="654"/>
      <c r="GSP2178" s="655"/>
      <c r="GSQ2178" s="655"/>
      <c r="GSR2178" s="1"/>
      <c r="GSS2178" s="1"/>
      <c r="GSU2178" s="650"/>
      <c r="GSV2178" s="645"/>
      <c r="GSW2178" s="659"/>
      <c r="GSX2178" s="654"/>
      <c r="GSY2178" s="655"/>
      <c r="GSZ2178" s="655"/>
      <c r="GTA2178" s="1"/>
      <c r="GTB2178" s="1"/>
      <c r="GTD2178" s="650"/>
      <c r="GTE2178" s="645"/>
      <c r="GTF2178" s="659"/>
      <c r="GTG2178" s="654"/>
      <c r="GTH2178" s="655"/>
      <c r="GTI2178" s="655"/>
      <c r="GTJ2178" s="1"/>
      <c r="GTK2178" s="1"/>
      <c r="GTM2178" s="650"/>
      <c r="GTN2178" s="645"/>
      <c r="GTO2178" s="659"/>
      <c r="GTP2178" s="654"/>
      <c r="GTQ2178" s="655"/>
      <c r="GTR2178" s="655"/>
      <c r="GTS2178" s="1"/>
      <c r="GTT2178" s="1"/>
      <c r="GTV2178" s="650"/>
      <c r="GTW2178" s="645"/>
      <c r="GTX2178" s="659"/>
      <c r="GTY2178" s="654"/>
      <c r="GTZ2178" s="655"/>
      <c r="GUA2178" s="655"/>
      <c r="GUB2178" s="1"/>
      <c r="GUC2178" s="1"/>
      <c r="GUE2178" s="650"/>
      <c r="GUF2178" s="645"/>
      <c r="GUG2178" s="659"/>
      <c r="GUH2178" s="654"/>
      <c r="GUI2178" s="655"/>
      <c r="GUJ2178" s="655"/>
      <c r="GUK2178" s="1"/>
      <c r="GUL2178" s="1"/>
      <c r="GUN2178" s="650"/>
      <c r="GUO2178" s="645"/>
      <c r="GUP2178" s="659"/>
      <c r="GUQ2178" s="654"/>
      <c r="GUR2178" s="655"/>
      <c r="GUS2178" s="655"/>
      <c r="GUT2178" s="1"/>
      <c r="GUU2178" s="1"/>
      <c r="GUW2178" s="650"/>
      <c r="GUX2178" s="645"/>
      <c r="GUY2178" s="659"/>
      <c r="GUZ2178" s="654"/>
      <c r="GVA2178" s="655"/>
      <c r="GVB2178" s="655"/>
      <c r="GVC2178" s="1"/>
      <c r="GVD2178" s="1"/>
      <c r="GVF2178" s="650"/>
      <c r="GVG2178" s="645"/>
      <c r="GVH2178" s="659"/>
      <c r="GVI2178" s="654"/>
      <c r="GVJ2178" s="655"/>
      <c r="GVK2178" s="655"/>
      <c r="GVL2178" s="1"/>
      <c r="GVM2178" s="1"/>
      <c r="GVO2178" s="650"/>
      <c r="GVP2178" s="645"/>
      <c r="GVQ2178" s="659"/>
      <c r="GVR2178" s="654"/>
      <c r="GVS2178" s="655"/>
      <c r="GVT2178" s="655"/>
      <c r="GVU2178" s="1"/>
      <c r="GVV2178" s="1"/>
      <c r="GVX2178" s="650"/>
      <c r="GVY2178" s="645"/>
      <c r="GVZ2178" s="659"/>
      <c r="GWA2178" s="654"/>
      <c r="GWB2178" s="655"/>
      <c r="GWC2178" s="655"/>
      <c r="GWD2178" s="1"/>
      <c r="GWE2178" s="1"/>
      <c r="GWG2178" s="650"/>
      <c r="GWH2178" s="645"/>
      <c r="GWI2178" s="659"/>
      <c r="GWJ2178" s="654"/>
      <c r="GWK2178" s="655"/>
      <c r="GWL2178" s="655"/>
      <c r="GWM2178" s="1"/>
      <c r="GWN2178" s="1"/>
      <c r="GWP2178" s="650"/>
      <c r="GWQ2178" s="645"/>
      <c r="GWR2178" s="659"/>
      <c r="GWS2178" s="654"/>
      <c r="GWT2178" s="655"/>
      <c r="GWU2178" s="655"/>
      <c r="GWV2178" s="1"/>
      <c r="GWW2178" s="1"/>
      <c r="GWY2178" s="650"/>
      <c r="GWZ2178" s="645"/>
      <c r="GXA2178" s="659"/>
      <c r="GXB2178" s="654"/>
      <c r="GXC2178" s="655"/>
      <c r="GXD2178" s="655"/>
      <c r="GXE2178" s="1"/>
      <c r="GXF2178" s="1"/>
      <c r="GXH2178" s="650"/>
      <c r="GXI2178" s="645"/>
      <c r="GXJ2178" s="659"/>
      <c r="GXK2178" s="654"/>
      <c r="GXL2178" s="655"/>
      <c r="GXM2178" s="655"/>
      <c r="GXN2178" s="1"/>
      <c r="GXO2178" s="1"/>
      <c r="GXQ2178" s="650"/>
      <c r="GXR2178" s="645"/>
      <c r="GXS2178" s="659"/>
      <c r="GXT2178" s="654"/>
      <c r="GXU2178" s="655"/>
      <c r="GXV2178" s="655"/>
      <c r="GXW2178" s="1"/>
      <c r="GXX2178" s="1"/>
      <c r="GXZ2178" s="650"/>
      <c r="GYA2178" s="645"/>
      <c r="GYB2178" s="659"/>
      <c r="GYC2178" s="654"/>
      <c r="GYD2178" s="655"/>
      <c r="GYE2178" s="655"/>
      <c r="GYF2178" s="1"/>
      <c r="GYG2178" s="1"/>
      <c r="GYI2178" s="650"/>
      <c r="GYJ2178" s="645"/>
      <c r="GYK2178" s="659"/>
      <c r="GYL2178" s="654"/>
      <c r="GYM2178" s="655"/>
      <c r="GYN2178" s="655"/>
      <c r="GYO2178" s="1"/>
      <c r="GYP2178" s="1"/>
      <c r="GYR2178" s="650"/>
      <c r="GYS2178" s="645"/>
      <c r="GYT2178" s="659"/>
      <c r="GYU2178" s="654"/>
      <c r="GYV2178" s="655"/>
      <c r="GYW2178" s="655"/>
      <c r="GYX2178" s="1"/>
      <c r="GYY2178" s="1"/>
      <c r="GZA2178" s="650"/>
      <c r="GZB2178" s="645"/>
      <c r="GZC2178" s="659"/>
      <c r="GZD2178" s="654"/>
      <c r="GZE2178" s="655"/>
      <c r="GZF2178" s="655"/>
      <c r="GZG2178" s="1"/>
      <c r="GZH2178" s="1"/>
      <c r="GZJ2178" s="650"/>
      <c r="GZK2178" s="645"/>
      <c r="GZL2178" s="659"/>
      <c r="GZM2178" s="654"/>
      <c r="GZN2178" s="655"/>
      <c r="GZO2178" s="655"/>
      <c r="GZP2178" s="1"/>
      <c r="GZQ2178" s="1"/>
      <c r="GZS2178" s="650"/>
      <c r="GZT2178" s="645"/>
      <c r="GZU2178" s="659"/>
      <c r="GZV2178" s="654"/>
      <c r="GZW2178" s="655"/>
      <c r="GZX2178" s="655"/>
      <c r="GZY2178" s="1"/>
      <c r="GZZ2178" s="1"/>
      <c r="HAB2178" s="650"/>
      <c r="HAC2178" s="645"/>
      <c r="HAD2178" s="659"/>
      <c r="HAE2178" s="654"/>
      <c r="HAF2178" s="655"/>
      <c r="HAG2178" s="655"/>
      <c r="HAH2178" s="1"/>
      <c r="HAI2178" s="1"/>
      <c r="HAK2178" s="650"/>
      <c r="HAL2178" s="645"/>
      <c r="HAM2178" s="659"/>
      <c r="HAN2178" s="654"/>
      <c r="HAO2178" s="655"/>
      <c r="HAP2178" s="655"/>
      <c r="HAQ2178" s="1"/>
      <c r="HAR2178" s="1"/>
      <c r="HAT2178" s="650"/>
      <c r="HAU2178" s="645"/>
      <c r="HAV2178" s="659"/>
      <c r="HAW2178" s="654"/>
      <c r="HAX2178" s="655"/>
      <c r="HAY2178" s="655"/>
      <c r="HAZ2178" s="1"/>
      <c r="HBA2178" s="1"/>
      <c r="HBC2178" s="650"/>
      <c r="HBD2178" s="645"/>
      <c r="HBE2178" s="659"/>
      <c r="HBF2178" s="654"/>
      <c r="HBG2178" s="655"/>
      <c r="HBH2178" s="655"/>
      <c r="HBI2178" s="1"/>
      <c r="HBJ2178" s="1"/>
      <c r="HBL2178" s="650"/>
      <c r="HBM2178" s="645"/>
      <c r="HBN2178" s="659"/>
      <c r="HBO2178" s="654"/>
      <c r="HBP2178" s="655"/>
      <c r="HBQ2178" s="655"/>
      <c r="HBR2178" s="1"/>
      <c r="HBS2178" s="1"/>
      <c r="HBU2178" s="650"/>
      <c r="HBV2178" s="645"/>
      <c r="HBW2178" s="659"/>
      <c r="HBX2178" s="654"/>
      <c r="HBY2178" s="655"/>
      <c r="HBZ2178" s="655"/>
      <c r="HCA2178" s="1"/>
      <c r="HCB2178" s="1"/>
      <c r="HCD2178" s="650"/>
      <c r="HCE2178" s="645"/>
      <c r="HCF2178" s="659"/>
      <c r="HCG2178" s="654"/>
      <c r="HCH2178" s="655"/>
      <c r="HCI2178" s="655"/>
      <c r="HCJ2178" s="1"/>
      <c r="HCK2178" s="1"/>
      <c r="HCM2178" s="650"/>
      <c r="HCN2178" s="645"/>
      <c r="HCO2178" s="659"/>
      <c r="HCP2178" s="654"/>
      <c r="HCQ2178" s="655"/>
      <c r="HCR2178" s="655"/>
      <c r="HCS2178" s="1"/>
      <c r="HCT2178" s="1"/>
      <c r="HCV2178" s="650"/>
      <c r="HCW2178" s="645"/>
      <c r="HCX2178" s="659"/>
      <c r="HCY2178" s="654"/>
      <c r="HCZ2178" s="655"/>
      <c r="HDA2178" s="655"/>
      <c r="HDB2178" s="1"/>
      <c r="HDC2178" s="1"/>
      <c r="HDE2178" s="650"/>
      <c r="HDF2178" s="645"/>
      <c r="HDG2178" s="659"/>
      <c r="HDH2178" s="654"/>
      <c r="HDI2178" s="655"/>
      <c r="HDJ2178" s="655"/>
      <c r="HDK2178" s="1"/>
      <c r="HDL2178" s="1"/>
      <c r="HDN2178" s="650"/>
      <c r="HDO2178" s="645"/>
      <c r="HDP2178" s="659"/>
      <c r="HDQ2178" s="654"/>
      <c r="HDR2178" s="655"/>
      <c r="HDS2178" s="655"/>
      <c r="HDT2178" s="1"/>
      <c r="HDU2178" s="1"/>
      <c r="HDW2178" s="650"/>
      <c r="HDX2178" s="645"/>
      <c r="HDY2178" s="659"/>
      <c r="HDZ2178" s="654"/>
      <c r="HEA2178" s="655"/>
      <c r="HEB2178" s="655"/>
      <c r="HEC2178" s="1"/>
      <c r="HED2178" s="1"/>
      <c r="HEF2178" s="650"/>
      <c r="HEG2178" s="645"/>
      <c r="HEH2178" s="659"/>
      <c r="HEI2178" s="654"/>
      <c r="HEJ2178" s="655"/>
      <c r="HEK2178" s="655"/>
      <c r="HEL2178" s="1"/>
      <c r="HEM2178" s="1"/>
      <c r="HEO2178" s="650"/>
      <c r="HEP2178" s="645"/>
      <c r="HEQ2178" s="659"/>
      <c r="HER2178" s="654"/>
      <c r="HES2178" s="655"/>
      <c r="HET2178" s="655"/>
      <c r="HEU2178" s="1"/>
      <c r="HEV2178" s="1"/>
      <c r="HEX2178" s="650"/>
      <c r="HEY2178" s="645"/>
      <c r="HEZ2178" s="659"/>
      <c r="HFA2178" s="654"/>
      <c r="HFB2178" s="655"/>
      <c r="HFC2178" s="655"/>
      <c r="HFD2178" s="1"/>
      <c r="HFE2178" s="1"/>
      <c r="HFG2178" s="650"/>
      <c r="HFH2178" s="645"/>
      <c r="HFI2178" s="659"/>
      <c r="HFJ2178" s="654"/>
      <c r="HFK2178" s="655"/>
      <c r="HFL2178" s="655"/>
      <c r="HFM2178" s="1"/>
      <c r="HFN2178" s="1"/>
      <c r="HFP2178" s="650"/>
      <c r="HFQ2178" s="645"/>
      <c r="HFR2178" s="659"/>
      <c r="HFS2178" s="654"/>
      <c r="HFT2178" s="655"/>
      <c r="HFU2178" s="655"/>
      <c r="HFV2178" s="1"/>
      <c r="HFW2178" s="1"/>
      <c r="HFY2178" s="650"/>
      <c r="HFZ2178" s="645"/>
      <c r="HGA2178" s="659"/>
      <c r="HGB2178" s="654"/>
      <c r="HGC2178" s="655"/>
      <c r="HGD2178" s="655"/>
      <c r="HGE2178" s="1"/>
      <c r="HGF2178" s="1"/>
      <c r="HGH2178" s="650"/>
      <c r="HGI2178" s="645"/>
      <c r="HGJ2178" s="659"/>
      <c r="HGK2178" s="654"/>
      <c r="HGL2178" s="655"/>
      <c r="HGM2178" s="655"/>
      <c r="HGN2178" s="1"/>
      <c r="HGO2178" s="1"/>
      <c r="HGQ2178" s="650"/>
      <c r="HGR2178" s="645"/>
      <c r="HGS2178" s="659"/>
      <c r="HGT2178" s="654"/>
      <c r="HGU2178" s="655"/>
      <c r="HGV2178" s="655"/>
      <c r="HGW2178" s="1"/>
      <c r="HGX2178" s="1"/>
      <c r="HGZ2178" s="650"/>
      <c r="HHA2178" s="645"/>
      <c r="HHB2178" s="659"/>
      <c r="HHC2178" s="654"/>
      <c r="HHD2178" s="655"/>
      <c r="HHE2178" s="655"/>
      <c r="HHF2178" s="1"/>
      <c r="HHG2178" s="1"/>
      <c r="HHI2178" s="650"/>
      <c r="HHJ2178" s="645"/>
      <c r="HHK2178" s="659"/>
      <c r="HHL2178" s="654"/>
      <c r="HHM2178" s="655"/>
      <c r="HHN2178" s="655"/>
      <c r="HHO2178" s="1"/>
      <c r="HHP2178" s="1"/>
      <c r="HHR2178" s="650"/>
      <c r="HHS2178" s="645"/>
      <c r="HHT2178" s="659"/>
      <c r="HHU2178" s="654"/>
      <c r="HHV2178" s="655"/>
      <c r="HHW2178" s="655"/>
      <c r="HHX2178" s="1"/>
      <c r="HHY2178" s="1"/>
      <c r="HIA2178" s="650"/>
      <c r="HIB2178" s="645"/>
      <c r="HIC2178" s="659"/>
      <c r="HID2178" s="654"/>
      <c r="HIE2178" s="655"/>
      <c r="HIF2178" s="655"/>
      <c r="HIG2178" s="1"/>
      <c r="HIH2178" s="1"/>
      <c r="HIJ2178" s="650"/>
      <c r="HIK2178" s="645"/>
      <c r="HIL2178" s="659"/>
      <c r="HIM2178" s="654"/>
      <c r="HIN2178" s="655"/>
      <c r="HIO2178" s="655"/>
      <c r="HIP2178" s="1"/>
      <c r="HIQ2178" s="1"/>
      <c r="HIS2178" s="650"/>
      <c r="HIT2178" s="645"/>
      <c r="HIU2178" s="659"/>
      <c r="HIV2178" s="654"/>
      <c r="HIW2178" s="655"/>
      <c r="HIX2178" s="655"/>
      <c r="HIY2178" s="1"/>
      <c r="HIZ2178" s="1"/>
      <c r="HJB2178" s="650"/>
      <c r="HJC2178" s="645"/>
      <c r="HJD2178" s="659"/>
      <c r="HJE2178" s="654"/>
      <c r="HJF2178" s="655"/>
      <c r="HJG2178" s="655"/>
      <c r="HJH2178" s="1"/>
      <c r="HJI2178" s="1"/>
      <c r="HJK2178" s="650"/>
      <c r="HJL2178" s="645"/>
      <c r="HJM2178" s="659"/>
      <c r="HJN2178" s="654"/>
      <c r="HJO2178" s="655"/>
      <c r="HJP2178" s="655"/>
      <c r="HJQ2178" s="1"/>
      <c r="HJR2178" s="1"/>
      <c r="HJT2178" s="650"/>
      <c r="HJU2178" s="645"/>
      <c r="HJV2178" s="659"/>
      <c r="HJW2178" s="654"/>
      <c r="HJX2178" s="655"/>
      <c r="HJY2178" s="655"/>
      <c r="HJZ2178" s="1"/>
      <c r="HKA2178" s="1"/>
      <c r="HKC2178" s="650"/>
      <c r="HKD2178" s="645"/>
      <c r="HKE2178" s="659"/>
      <c r="HKF2178" s="654"/>
      <c r="HKG2178" s="655"/>
      <c r="HKH2178" s="655"/>
      <c r="HKI2178" s="1"/>
      <c r="HKJ2178" s="1"/>
      <c r="HKL2178" s="650"/>
      <c r="HKM2178" s="645"/>
      <c r="HKN2178" s="659"/>
      <c r="HKO2178" s="654"/>
      <c r="HKP2178" s="655"/>
      <c r="HKQ2178" s="655"/>
      <c r="HKR2178" s="1"/>
      <c r="HKS2178" s="1"/>
      <c r="HKU2178" s="650"/>
      <c r="HKV2178" s="645"/>
      <c r="HKW2178" s="659"/>
      <c r="HKX2178" s="654"/>
      <c r="HKY2178" s="655"/>
      <c r="HKZ2178" s="655"/>
      <c r="HLA2178" s="1"/>
      <c r="HLB2178" s="1"/>
      <c r="HLD2178" s="650"/>
      <c r="HLE2178" s="645"/>
      <c r="HLF2178" s="659"/>
      <c r="HLG2178" s="654"/>
      <c r="HLH2178" s="655"/>
      <c r="HLI2178" s="655"/>
      <c r="HLJ2178" s="1"/>
      <c r="HLK2178" s="1"/>
      <c r="HLM2178" s="650"/>
      <c r="HLN2178" s="645"/>
      <c r="HLO2178" s="659"/>
      <c r="HLP2178" s="654"/>
      <c r="HLQ2178" s="655"/>
      <c r="HLR2178" s="655"/>
      <c r="HLS2178" s="1"/>
      <c r="HLT2178" s="1"/>
      <c r="HLV2178" s="650"/>
      <c r="HLW2178" s="645"/>
      <c r="HLX2178" s="659"/>
      <c r="HLY2178" s="654"/>
      <c r="HLZ2178" s="655"/>
      <c r="HMA2178" s="655"/>
      <c r="HMB2178" s="1"/>
      <c r="HMC2178" s="1"/>
      <c r="HME2178" s="650"/>
      <c r="HMF2178" s="645"/>
      <c r="HMG2178" s="659"/>
      <c r="HMH2178" s="654"/>
      <c r="HMI2178" s="655"/>
      <c r="HMJ2178" s="655"/>
      <c r="HMK2178" s="1"/>
      <c r="HML2178" s="1"/>
      <c r="HMN2178" s="650"/>
      <c r="HMO2178" s="645"/>
      <c r="HMP2178" s="659"/>
      <c r="HMQ2178" s="654"/>
      <c r="HMR2178" s="655"/>
      <c r="HMS2178" s="655"/>
      <c r="HMT2178" s="1"/>
      <c r="HMU2178" s="1"/>
      <c r="HMW2178" s="650"/>
      <c r="HMX2178" s="645"/>
      <c r="HMY2178" s="659"/>
      <c r="HMZ2178" s="654"/>
      <c r="HNA2178" s="655"/>
      <c r="HNB2178" s="655"/>
      <c r="HNC2178" s="1"/>
      <c r="HND2178" s="1"/>
      <c r="HNF2178" s="650"/>
      <c r="HNG2178" s="645"/>
      <c r="HNH2178" s="659"/>
      <c r="HNI2178" s="654"/>
      <c r="HNJ2178" s="655"/>
      <c r="HNK2178" s="655"/>
      <c r="HNL2178" s="1"/>
      <c r="HNM2178" s="1"/>
      <c r="HNO2178" s="650"/>
      <c r="HNP2178" s="645"/>
      <c r="HNQ2178" s="659"/>
      <c r="HNR2178" s="654"/>
      <c r="HNS2178" s="655"/>
      <c r="HNT2178" s="655"/>
      <c r="HNU2178" s="1"/>
      <c r="HNV2178" s="1"/>
      <c r="HNX2178" s="650"/>
      <c r="HNY2178" s="645"/>
      <c r="HNZ2178" s="659"/>
      <c r="HOA2178" s="654"/>
      <c r="HOB2178" s="655"/>
      <c r="HOC2178" s="655"/>
      <c r="HOD2178" s="1"/>
      <c r="HOE2178" s="1"/>
      <c r="HOG2178" s="650"/>
      <c r="HOH2178" s="645"/>
      <c r="HOI2178" s="659"/>
      <c r="HOJ2178" s="654"/>
      <c r="HOK2178" s="655"/>
      <c r="HOL2178" s="655"/>
      <c r="HOM2178" s="1"/>
      <c r="HON2178" s="1"/>
      <c r="HOP2178" s="650"/>
      <c r="HOQ2178" s="645"/>
      <c r="HOR2178" s="659"/>
      <c r="HOS2178" s="654"/>
      <c r="HOT2178" s="655"/>
      <c r="HOU2178" s="655"/>
      <c r="HOV2178" s="1"/>
      <c r="HOW2178" s="1"/>
      <c r="HOY2178" s="650"/>
      <c r="HOZ2178" s="645"/>
      <c r="HPA2178" s="659"/>
      <c r="HPB2178" s="654"/>
      <c r="HPC2178" s="655"/>
      <c r="HPD2178" s="655"/>
      <c r="HPE2178" s="1"/>
      <c r="HPF2178" s="1"/>
      <c r="HPH2178" s="650"/>
      <c r="HPI2178" s="645"/>
      <c r="HPJ2178" s="659"/>
      <c r="HPK2178" s="654"/>
      <c r="HPL2178" s="655"/>
      <c r="HPM2178" s="655"/>
      <c r="HPN2178" s="1"/>
      <c r="HPO2178" s="1"/>
      <c r="HPQ2178" s="650"/>
      <c r="HPR2178" s="645"/>
      <c r="HPS2178" s="659"/>
      <c r="HPT2178" s="654"/>
      <c r="HPU2178" s="655"/>
      <c r="HPV2178" s="655"/>
      <c r="HPW2178" s="1"/>
      <c r="HPX2178" s="1"/>
      <c r="HPZ2178" s="650"/>
      <c r="HQA2178" s="645"/>
      <c r="HQB2178" s="659"/>
      <c r="HQC2178" s="654"/>
      <c r="HQD2178" s="655"/>
      <c r="HQE2178" s="655"/>
      <c r="HQF2178" s="1"/>
      <c r="HQG2178" s="1"/>
      <c r="HQI2178" s="650"/>
      <c r="HQJ2178" s="645"/>
      <c r="HQK2178" s="659"/>
      <c r="HQL2178" s="654"/>
      <c r="HQM2178" s="655"/>
      <c r="HQN2178" s="655"/>
      <c r="HQO2178" s="1"/>
      <c r="HQP2178" s="1"/>
      <c r="HQR2178" s="650"/>
      <c r="HQS2178" s="645"/>
      <c r="HQT2178" s="659"/>
      <c r="HQU2178" s="654"/>
      <c r="HQV2178" s="655"/>
      <c r="HQW2178" s="655"/>
      <c r="HQX2178" s="1"/>
      <c r="HQY2178" s="1"/>
      <c r="HRA2178" s="650"/>
      <c r="HRB2178" s="645"/>
      <c r="HRC2178" s="659"/>
      <c r="HRD2178" s="654"/>
      <c r="HRE2178" s="655"/>
      <c r="HRF2178" s="655"/>
      <c r="HRG2178" s="1"/>
      <c r="HRH2178" s="1"/>
      <c r="HRJ2178" s="650"/>
      <c r="HRK2178" s="645"/>
      <c r="HRL2178" s="659"/>
      <c r="HRM2178" s="654"/>
      <c r="HRN2178" s="655"/>
      <c r="HRO2178" s="655"/>
      <c r="HRP2178" s="1"/>
      <c r="HRQ2178" s="1"/>
      <c r="HRS2178" s="650"/>
      <c r="HRT2178" s="645"/>
      <c r="HRU2178" s="659"/>
      <c r="HRV2178" s="654"/>
      <c r="HRW2178" s="655"/>
      <c r="HRX2178" s="655"/>
      <c r="HRY2178" s="1"/>
      <c r="HRZ2178" s="1"/>
      <c r="HSB2178" s="650"/>
      <c r="HSC2178" s="645"/>
      <c r="HSD2178" s="659"/>
      <c r="HSE2178" s="654"/>
      <c r="HSF2178" s="655"/>
      <c r="HSG2178" s="655"/>
      <c r="HSH2178" s="1"/>
      <c r="HSI2178" s="1"/>
      <c r="HSK2178" s="650"/>
      <c r="HSL2178" s="645"/>
      <c r="HSM2178" s="659"/>
      <c r="HSN2178" s="654"/>
      <c r="HSO2178" s="655"/>
      <c r="HSP2178" s="655"/>
      <c r="HSQ2178" s="1"/>
      <c r="HSR2178" s="1"/>
      <c r="HST2178" s="650"/>
      <c r="HSU2178" s="645"/>
      <c r="HSV2178" s="659"/>
      <c r="HSW2178" s="654"/>
      <c r="HSX2178" s="655"/>
      <c r="HSY2178" s="655"/>
      <c r="HSZ2178" s="1"/>
      <c r="HTA2178" s="1"/>
      <c r="HTC2178" s="650"/>
      <c r="HTD2178" s="645"/>
      <c r="HTE2178" s="659"/>
      <c r="HTF2178" s="654"/>
      <c r="HTG2178" s="655"/>
      <c r="HTH2178" s="655"/>
      <c r="HTI2178" s="1"/>
      <c r="HTJ2178" s="1"/>
      <c r="HTL2178" s="650"/>
      <c r="HTM2178" s="645"/>
      <c r="HTN2178" s="659"/>
      <c r="HTO2178" s="654"/>
      <c r="HTP2178" s="655"/>
      <c r="HTQ2178" s="655"/>
      <c r="HTR2178" s="1"/>
      <c r="HTS2178" s="1"/>
      <c r="HTU2178" s="650"/>
      <c r="HTV2178" s="645"/>
      <c r="HTW2178" s="659"/>
      <c r="HTX2178" s="654"/>
      <c r="HTY2178" s="655"/>
      <c r="HTZ2178" s="655"/>
      <c r="HUA2178" s="1"/>
      <c r="HUB2178" s="1"/>
      <c r="HUD2178" s="650"/>
      <c r="HUE2178" s="645"/>
      <c r="HUF2178" s="659"/>
      <c r="HUG2178" s="654"/>
      <c r="HUH2178" s="655"/>
      <c r="HUI2178" s="655"/>
      <c r="HUJ2178" s="1"/>
      <c r="HUK2178" s="1"/>
      <c r="HUM2178" s="650"/>
      <c r="HUN2178" s="645"/>
      <c r="HUO2178" s="659"/>
      <c r="HUP2178" s="654"/>
      <c r="HUQ2178" s="655"/>
      <c r="HUR2178" s="655"/>
      <c r="HUS2178" s="1"/>
      <c r="HUT2178" s="1"/>
      <c r="HUV2178" s="650"/>
      <c r="HUW2178" s="645"/>
      <c r="HUX2178" s="659"/>
      <c r="HUY2178" s="654"/>
      <c r="HUZ2178" s="655"/>
      <c r="HVA2178" s="655"/>
      <c r="HVB2178" s="1"/>
      <c r="HVC2178" s="1"/>
      <c r="HVE2178" s="650"/>
      <c r="HVF2178" s="645"/>
      <c r="HVG2178" s="659"/>
      <c r="HVH2178" s="654"/>
      <c r="HVI2178" s="655"/>
      <c r="HVJ2178" s="655"/>
      <c r="HVK2178" s="1"/>
      <c r="HVL2178" s="1"/>
      <c r="HVN2178" s="650"/>
      <c r="HVO2178" s="645"/>
      <c r="HVP2178" s="659"/>
      <c r="HVQ2178" s="654"/>
      <c r="HVR2178" s="655"/>
      <c r="HVS2178" s="655"/>
      <c r="HVT2178" s="1"/>
      <c r="HVU2178" s="1"/>
      <c r="HVW2178" s="650"/>
      <c r="HVX2178" s="645"/>
      <c r="HVY2178" s="659"/>
      <c r="HVZ2178" s="654"/>
      <c r="HWA2178" s="655"/>
      <c r="HWB2178" s="655"/>
      <c r="HWC2178" s="1"/>
      <c r="HWD2178" s="1"/>
      <c r="HWF2178" s="650"/>
      <c r="HWG2178" s="645"/>
      <c r="HWH2178" s="659"/>
      <c r="HWI2178" s="654"/>
      <c r="HWJ2178" s="655"/>
      <c r="HWK2178" s="655"/>
      <c r="HWL2178" s="1"/>
      <c r="HWM2178" s="1"/>
      <c r="HWO2178" s="650"/>
      <c r="HWP2178" s="645"/>
      <c r="HWQ2178" s="659"/>
      <c r="HWR2178" s="654"/>
      <c r="HWS2178" s="655"/>
      <c r="HWT2178" s="655"/>
      <c r="HWU2178" s="1"/>
      <c r="HWV2178" s="1"/>
      <c r="HWX2178" s="650"/>
      <c r="HWY2178" s="645"/>
      <c r="HWZ2178" s="659"/>
      <c r="HXA2178" s="654"/>
      <c r="HXB2178" s="655"/>
      <c r="HXC2178" s="655"/>
      <c r="HXD2178" s="1"/>
      <c r="HXE2178" s="1"/>
      <c r="HXG2178" s="650"/>
      <c r="HXH2178" s="645"/>
      <c r="HXI2178" s="659"/>
      <c r="HXJ2178" s="654"/>
      <c r="HXK2178" s="655"/>
      <c r="HXL2178" s="655"/>
      <c r="HXM2178" s="1"/>
      <c r="HXN2178" s="1"/>
      <c r="HXP2178" s="650"/>
      <c r="HXQ2178" s="645"/>
      <c r="HXR2178" s="659"/>
      <c r="HXS2178" s="654"/>
      <c r="HXT2178" s="655"/>
      <c r="HXU2178" s="655"/>
      <c r="HXV2178" s="1"/>
      <c r="HXW2178" s="1"/>
      <c r="HXY2178" s="650"/>
      <c r="HXZ2178" s="645"/>
      <c r="HYA2178" s="659"/>
      <c r="HYB2178" s="654"/>
      <c r="HYC2178" s="655"/>
      <c r="HYD2178" s="655"/>
      <c r="HYE2178" s="1"/>
      <c r="HYF2178" s="1"/>
      <c r="HYH2178" s="650"/>
      <c r="HYI2178" s="645"/>
      <c r="HYJ2178" s="659"/>
      <c r="HYK2178" s="654"/>
      <c r="HYL2178" s="655"/>
      <c r="HYM2178" s="655"/>
      <c r="HYN2178" s="1"/>
      <c r="HYO2178" s="1"/>
      <c r="HYQ2178" s="650"/>
      <c r="HYR2178" s="645"/>
      <c r="HYS2178" s="659"/>
      <c r="HYT2178" s="654"/>
      <c r="HYU2178" s="655"/>
      <c r="HYV2178" s="655"/>
      <c r="HYW2178" s="1"/>
      <c r="HYX2178" s="1"/>
      <c r="HYZ2178" s="650"/>
      <c r="HZA2178" s="645"/>
      <c r="HZB2178" s="659"/>
      <c r="HZC2178" s="654"/>
      <c r="HZD2178" s="655"/>
      <c r="HZE2178" s="655"/>
      <c r="HZF2178" s="1"/>
      <c r="HZG2178" s="1"/>
      <c r="HZI2178" s="650"/>
      <c r="HZJ2178" s="645"/>
      <c r="HZK2178" s="659"/>
      <c r="HZL2178" s="654"/>
      <c r="HZM2178" s="655"/>
      <c r="HZN2178" s="655"/>
      <c r="HZO2178" s="1"/>
      <c r="HZP2178" s="1"/>
      <c r="HZR2178" s="650"/>
      <c r="HZS2178" s="645"/>
      <c r="HZT2178" s="659"/>
      <c r="HZU2178" s="654"/>
      <c r="HZV2178" s="655"/>
      <c r="HZW2178" s="655"/>
      <c r="HZX2178" s="1"/>
      <c r="HZY2178" s="1"/>
      <c r="IAA2178" s="650"/>
      <c r="IAB2178" s="645"/>
      <c r="IAC2178" s="659"/>
      <c r="IAD2178" s="654"/>
      <c r="IAE2178" s="655"/>
      <c r="IAF2178" s="655"/>
      <c r="IAG2178" s="1"/>
      <c r="IAH2178" s="1"/>
      <c r="IAJ2178" s="650"/>
      <c r="IAK2178" s="645"/>
      <c r="IAL2178" s="659"/>
      <c r="IAM2178" s="654"/>
      <c r="IAN2178" s="655"/>
      <c r="IAO2178" s="655"/>
      <c r="IAP2178" s="1"/>
      <c r="IAQ2178" s="1"/>
      <c r="IAS2178" s="650"/>
      <c r="IAT2178" s="645"/>
      <c r="IAU2178" s="659"/>
      <c r="IAV2178" s="654"/>
      <c r="IAW2178" s="655"/>
      <c r="IAX2178" s="655"/>
      <c r="IAY2178" s="1"/>
      <c r="IAZ2178" s="1"/>
      <c r="IBB2178" s="650"/>
      <c r="IBC2178" s="645"/>
      <c r="IBD2178" s="659"/>
      <c r="IBE2178" s="654"/>
      <c r="IBF2178" s="655"/>
      <c r="IBG2178" s="655"/>
      <c r="IBH2178" s="1"/>
      <c r="IBI2178" s="1"/>
      <c r="IBK2178" s="650"/>
      <c r="IBL2178" s="645"/>
      <c r="IBM2178" s="659"/>
      <c r="IBN2178" s="654"/>
      <c r="IBO2178" s="655"/>
      <c r="IBP2178" s="655"/>
      <c r="IBQ2178" s="1"/>
      <c r="IBR2178" s="1"/>
      <c r="IBT2178" s="650"/>
      <c r="IBU2178" s="645"/>
      <c r="IBV2178" s="659"/>
      <c r="IBW2178" s="654"/>
      <c r="IBX2178" s="655"/>
      <c r="IBY2178" s="655"/>
      <c r="IBZ2178" s="1"/>
      <c r="ICA2178" s="1"/>
      <c r="ICC2178" s="650"/>
      <c r="ICD2178" s="645"/>
      <c r="ICE2178" s="659"/>
      <c r="ICF2178" s="654"/>
      <c r="ICG2178" s="655"/>
      <c r="ICH2178" s="655"/>
      <c r="ICI2178" s="1"/>
      <c r="ICJ2178" s="1"/>
      <c r="ICL2178" s="650"/>
      <c r="ICM2178" s="645"/>
      <c r="ICN2178" s="659"/>
      <c r="ICO2178" s="654"/>
      <c r="ICP2178" s="655"/>
      <c r="ICQ2178" s="655"/>
      <c r="ICR2178" s="1"/>
      <c r="ICS2178" s="1"/>
      <c r="ICU2178" s="650"/>
      <c r="ICV2178" s="645"/>
      <c r="ICW2178" s="659"/>
      <c r="ICX2178" s="654"/>
      <c r="ICY2178" s="655"/>
      <c r="ICZ2178" s="655"/>
      <c r="IDA2178" s="1"/>
      <c r="IDB2178" s="1"/>
      <c r="IDD2178" s="650"/>
      <c r="IDE2178" s="645"/>
      <c r="IDF2178" s="659"/>
      <c r="IDG2178" s="654"/>
      <c r="IDH2178" s="655"/>
      <c r="IDI2178" s="655"/>
      <c r="IDJ2178" s="1"/>
      <c r="IDK2178" s="1"/>
      <c r="IDM2178" s="650"/>
      <c r="IDN2178" s="645"/>
      <c r="IDO2178" s="659"/>
      <c r="IDP2178" s="654"/>
      <c r="IDQ2178" s="655"/>
      <c r="IDR2178" s="655"/>
      <c r="IDS2178" s="1"/>
      <c r="IDT2178" s="1"/>
      <c r="IDV2178" s="650"/>
      <c r="IDW2178" s="645"/>
      <c r="IDX2178" s="659"/>
      <c r="IDY2178" s="654"/>
      <c r="IDZ2178" s="655"/>
      <c r="IEA2178" s="655"/>
      <c r="IEB2178" s="1"/>
      <c r="IEC2178" s="1"/>
      <c r="IEE2178" s="650"/>
      <c r="IEF2178" s="645"/>
      <c r="IEG2178" s="659"/>
      <c r="IEH2178" s="654"/>
      <c r="IEI2178" s="655"/>
      <c r="IEJ2178" s="655"/>
      <c r="IEK2178" s="1"/>
      <c r="IEL2178" s="1"/>
      <c r="IEN2178" s="650"/>
      <c r="IEO2178" s="645"/>
      <c r="IEP2178" s="659"/>
      <c r="IEQ2178" s="654"/>
      <c r="IER2178" s="655"/>
      <c r="IES2178" s="655"/>
      <c r="IET2178" s="1"/>
      <c r="IEU2178" s="1"/>
      <c r="IEW2178" s="650"/>
      <c r="IEX2178" s="645"/>
      <c r="IEY2178" s="659"/>
      <c r="IEZ2178" s="654"/>
      <c r="IFA2178" s="655"/>
      <c r="IFB2178" s="655"/>
      <c r="IFC2178" s="1"/>
      <c r="IFD2178" s="1"/>
      <c r="IFF2178" s="650"/>
      <c r="IFG2178" s="645"/>
      <c r="IFH2178" s="659"/>
      <c r="IFI2178" s="654"/>
      <c r="IFJ2178" s="655"/>
      <c r="IFK2178" s="655"/>
      <c r="IFL2178" s="1"/>
      <c r="IFM2178" s="1"/>
      <c r="IFO2178" s="650"/>
      <c r="IFP2178" s="645"/>
      <c r="IFQ2178" s="659"/>
      <c r="IFR2178" s="654"/>
      <c r="IFS2178" s="655"/>
      <c r="IFT2178" s="655"/>
      <c r="IFU2178" s="1"/>
      <c r="IFV2178" s="1"/>
      <c r="IFX2178" s="650"/>
      <c r="IFY2178" s="645"/>
      <c r="IFZ2178" s="659"/>
      <c r="IGA2178" s="654"/>
      <c r="IGB2178" s="655"/>
      <c r="IGC2178" s="655"/>
      <c r="IGD2178" s="1"/>
      <c r="IGE2178" s="1"/>
      <c r="IGG2178" s="650"/>
      <c r="IGH2178" s="645"/>
      <c r="IGI2178" s="659"/>
      <c r="IGJ2178" s="654"/>
      <c r="IGK2178" s="655"/>
      <c r="IGL2178" s="655"/>
      <c r="IGM2178" s="1"/>
      <c r="IGN2178" s="1"/>
      <c r="IGP2178" s="650"/>
      <c r="IGQ2178" s="645"/>
      <c r="IGR2178" s="659"/>
      <c r="IGS2178" s="654"/>
      <c r="IGT2178" s="655"/>
      <c r="IGU2178" s="655"/>
      <c r="IGV2178" s="1"/>
      <c r="IGW2178" s="1"/>
      <c r="IGY2178" s="650"/>
      <c r="IGZ2178" s="645"/>
      <c r="IHA2178" s="659"/>
      <c r="IHB2178" s="654"/>
      <c r="IHC2178" s="655"/>
      <c r="IHD2178" s="655"/>
      <c r="IHE2178" s="1"/>
      <c r="IHF2178" s="1"/>
      <c r="IHH2178" s="650"/>
      <c r="IHI2178" s="645"/>
      <c r="IHJ2178" s="659"/>
      <c r="IHK2178" s="654"/>
      <c r="IHL2178" s="655"/>
      <c r="IHM2178" s="655"/>
      <c r="IHN2178" s="1"/>
      <c r="IHO2178" s="1"/>
      <c r="IHQ2178" s="650"/>
      <c r="IHR2178" s="645"/>
      <c r="IHS2178" s="659"/>
      <c r="IHT2178" s="654"/>
      <c r="IHU2178" s="655"/>
      <c r="IHV2178" s="655"/>
      <c r="IHW2178" s="1"/>
      <c r="IHX2178" s="1"/>
      <c r="IHZ2178" s="650"/>
      <c r="IIA2178" s="645"/>
      <c r="IIB2178" s="659"/>
      <c r="IIC2178" s="654"/>
      <c r="IID2178" s="655"/>
      <c r="IIE2178" s="655"/>
      <c r="IIF2178" s="1"/>
      <c r="IIG2178" s="1"/>
      <c r="III2178" s="650"/>
      <c r="IIJ2178" s="645"/>
      <c r="IIK2178" s="659"/>
      <c r="IIL2178" s="654"/>
      <c r="IIM2178" s="655"/>
      <c r="IIN2178" s="655"/>
      <c r="IIO2178" s="1"/>
      <c r="IIP2178" s="1"/>
      <c r="IIR2178" s="650"/>
      <c r="IIS2178" s="645"/>
      <c r="IIT2178" s="659"/>
      <c r="IIU2178" s="654"/>
      <c r="IIV2178" s="655"/>
      <c r="IIW2178" s="655"/>
      <c r="IIX2178" s="1"/>
      <c r="IIY2178" s="1"/>
      <c r="IJA2178" s="650"/>
      <c r="IJB2178" s="645"/>
      <c r="IJC2178" s="659"/>
      <c r="IJD2178" s="654"/>
      <c r="IJE2178" s="655"/>
      <c r="IJF2178" s="655"/>
      <c r="IJG2178" s="1"/>
      <c r="IJH2178" s="1"/>
      <c r="IJJ2178" s="650"/>
      <c r="IJK2178" s="645"/>
      <c r="IJL2178" s="659"/>
      <c r="IJM2178" s="654"/>
      <c r="IJN2178" s="655"/>
      <c r="IJO2178" s="655"/>
      <c r="IJP2178" s="1"/>
      <c r="IJQ2178" s="1"/>
      <c r="IJS2178" s="650"/>
      <c r="IJT2178" s="645"/>
      <c r="IJU2178" s="659"/>
      <c r="IJV2178" s="654"/>
      <c r="IJW2178" s="655"/>
      <c r="IJX2178" s="655"/>
      <c r="IJY2178" s="1"/>
      <c r="IJZ2178" s="1"/>
      <c r="IKB2178" s="650"/>
      <c r="IKC2178" s="645"/>
      <c r="IKD2178" s="659"/>
      <c r="IKE2178" s="654"/>
      <c r="IKF2178" s="655"/>
      <c r="IKG2178" s="655"/>
      <c r="IKH2178" s="1"/>
      <c r="IKI2178" s="1"/>
      <c r="IKK2178" s="650"/>
      <c r="IKL2178" s="645"/>
      <c r="IKM2178" s="659"/>
      <c r="IKN2178" s="654"/>
      <c r="IKO2178" s="655"/>
      <c r="IKP2178" s="655"/>
      <c r="IKQ2178" s="1"/>
      <c r="IKR2178" s="1"/>
      <c r="IKT2178" s="650"/>
      <c r="IKU2178" s="645"/>
      <c r="IKV2178" s="659"/>
      <c r="IKW2178" s="654"/>
      <c r="IKX2178" s="655"/>
      <c r="IKY2178" s="655"/>
      <c r="IKZ2178" s="1"/>
      <c r="ILA2178" s="1"/>
      <c r="ILC2178" s="650"/>
      <c r="ILD2178" s="645"/>
      <c r="ILE2178" s="659"/>
      <c r="ILF2178" s="654"/>
      <c r="ILG2178" s="655"/>
      <c r="ILH2178" s="655"/>
      <c r="ILI2178" s="1"/>
      <c r="ILJ2178" s="1"/>
      <c r="ILL2178" s="650"/>
      <c r="ILM2178" s="645"/>
      <c r="ILN2178" s="659"/>
      <c r="ILO2178" s="654"/>
      <c r="ILP2178" s="655"/>
      <c r="ILQ2178" s="655"/>
      <c r="ILR2178" s="1"/>
      <c r="ILS2178" s="1"/>
      <c r="ILU2178" s="650"/>
      <c r="ILV2178" s="645"/>
      <c r="ILW2178" s="659"/>
      <c r="ILX2178" s="654"/>
      <c r="ILY2178" s="655"/>
      <c r="ILZ2178" s="655"/>
      <c r="IMA2178" s="1"/>
      <c r="IMB2178" s="1"/>
      <c r="IMD2178" s="650"/>
      <c r="IME2178" s="645"/>
      <c r="IMF2178" s="659"/>
      <c r="IMG2178" s="654"/>
      <c r="IMH2178" s="655"/>
      <c r="IMI2178" s="655"/>
      <c r="IMJ2178" s="1"/>
      <c r="IMK2178" s="1"/>
      <c r="IMM2178" s="650"/>
      <c r="IMN2178" s="645"/>
      <c r="IMO2178" s="659"/>
      <c r="IMP2178" s="654"/>
      <c r="IMQ2178" s="655"/>
      <c r="IMR2178" s="655"/>
      <c r="IMS2178" s="1"/>
      <c r="IMT2178" s="1"/>
      <c r="IMV2178" s="650"/>
      <c r="IMW2178" s="645"/>
      <c r="IMX2178" s="659"/>
      <c r="IMY2178" s="654"/>
      <c r="IMZ2178" s="655"/>
      <c r="INA2178" s="655"/>
      <c r="INB2178" s="1"/>
      <c r="INC2178" s="1"/>
      <c r="INE2178" s="650"/>
      <c r="INF2178" s="645"/>
      <c r="ING2178" s="659"/>
      <c r="INH2178" s="654"/>
      <c r="INI2178" s="655"/>
      <c r="INJ2178" s="655"/>
      <c r="INK2178" s="1"/>
      <c r="INL2178" s="1"/>
      <c r="INN2178" s="650"/>
      <c r="INO2178" s="645"/>
      <c r="INP2178" s="659"/>
      <c r="INQ2178" s="654"/>
      <c r="INR2178" s="655"/>
      <c r="INS2178" s="655"/>
      <c r="INT2178" s="1"/>
      <c r="INU2178" s="1"/>
      <c r="INW2178" s="650"/>
      <c r="INX2178" s="645"/>
      <c r="INY2178" s="659"/>
      <c r="INZ2178" s="654"/>
      <c r="IOA2178" s="655"/>
      <c r="IOB2178" s="655"/>
      <c r="IOC2178" s="1"/>
      <c r="IOD2178" s="1"/>
      <c r="IOF2178" s="650"/>
      <c r="IOG2178" s="645"/>
      <c r="IOH2178" s="659"/>
      <c r="IOI2178" s="654"/>
      <c r="IOJ2178" s="655"/>
      <c r="IOK2178" s="655"/>
      <c r="IOL2178" s="1"/>
      <c r="IOM2178" s="1"/>
      <c r="IOO2178" s="650"/>
      <c r="IOP2178" s="645"/>
      <c r="IOQ2178" s="659"/>
      <c r="IOR2178" s="654"/>
      <c r="IOS2178" s="655"/>
      <c r="IOT2178" s="655"/>
      <c r="IOU2178" s="1"/>
      <c r="IOV2178" s="1"/>
      <c r="IOX2178" s="650"/>
      <c r="IOY2178" s="645"/>
      <c r="IOZ2178" s="659"/>
      <c r="IPA2178" s="654"/>
      <c r="IPB2178" s="655"/>
      <c r="IPC2178" s="655"/>
      <c r="IPD2178" s="1"/>
      <c r="IPE2178" s="1"/>
      <c r="IPG2178" s="650"/>
      <c r="IPH2178" s="645"/>
      <c r="IPI2178" s="659"/>
      <c r="IPJ2178" s="654"/>
      <c r="IPK2178" s="655"/>
      <c r="IPL2178" s="655"/>
      <c r="IPM2178" s="1"/>
      <c r="IPN2178" s="1"/>
      <c r="IPP2178" s="650"/>
      <c r="IPQ2178" s="645"/>
      <c r="IPR2178" s="659"/>
      <c r="IPS2178" s="654"/>
      <c r="IPT2178" s="655"/>
      <c r="IPU2178" s="655"/>
      <c r="IPV2178" s="1"/>
      <c r="IPW2178" s="1"/>
      <c r="IPY2178" s="650"/>
      <c r="IPZ2178" s="645"/>
      <c r="IQA2178" s="659"/>
      <c r="IQB2178" s="654"/>
      <c r="IQC2178" s="655"/>
      <c r="IQD2178" s="655"/>
      <c r="IQE2178" s="1"/>
      <c r="IQF2178" s="1"/>
      <c r="IQH2178" s="650"/>
      <c r="IQI2178" s="645"/>
      <c r="IQJ2178" s="659"/>
      <c r="IQK2178" s="654"/>
      <c r="IQL2178" s="655"/>
      <c r="IQM2178" s="655"/>
      <c r="IQN2178" s="1"/>
      <c r="IQO2178" s="1"/>
      <c r="IQQ2178" s="650"/>
      <c r="IQR2178" s="645"/>
      <c r="IQS2178" s="659"/>
      <c r="IQT2178" s="654"/>
      <c r="IQU2178" s="655"/>
      <c r="IQV2178" s="655"/>
      <c r="IQW2178" s="1"/>
      <c r="IQX2178" s="1"/>
      <c r="IQZ2178" s="650"/>
      <c r="IRA2178" s="645"/>
      <c r="IRB2178" s="659"/>
      <c r="IRC2178" s="654"/>
      <c r="IRD2178" s="655"/>
      <c r="IRE2178" s="655"/>
      <c r="IRF2178" s="1"/>
      <c r="IRG2178" s="1"/>
      <c r="IRI2178" s="650"/>
      <c r="IRJ2178" s="645"/>
      <c r="IRK2178" s="659"/>
      <c r="IRL2178" s="654"/>
      <c r="IRM2178" s="655"/>
      <c r="IRN2178" s="655"/>
      <c r="IRO2178" s="1"/>
      <c r="IRP2178" s="1"/>
      <c r="IRR2178" s="650"/>
      <c r="IRS2178" s="645"/>
      <c r="IRT2178" s="659"/>
      <c r="IRU2178" s="654"/>
      <c r="IRV2178" s="655"/>
      <c r="IRW2178" s="655"/>
      <c r="IRX2178" s="1"/>
      <c r="IRY2178" s="1"/>
      <c r="ISA2178" s="650"/>
      <c r="ISB2178" s="645"/>
      <c r="ISC2178" s="659"/>
      <c r="ISD2178" s="654"/>
      <c r="ISE2178" s="655"/>
      <c r="ISF2178" s="655"/>
      <c r="ISG2178" s="1"/>
      <c r="ISH2178" s="1"/>
      <c r="ISJ2178" s="650"/>
      <c r="ISK2178" s="645"/>
      <c r="ISL2178" s="659"/>
      <c r="ISM2178" s="654"/>
      <c r="ISN2178" s="655"/>
      <c r="ISO2178" s="655"/>
      <c r="ISP2178" s="1"/>
      <c r="ISQ2178" s="1"/>
      <c r="ISS2178" s="650"/>
      <c r="IST2178" s="645"/>
      <c r="ISU2178" s="659"/>
      <c r="ISV2178" s="654"/>
      <c r="ISW2178" s="655"/>
      <c r="ISX2178" s="655"/>
      <c r="ISY2178" s="1"/>
      <c r="ISZ2178" s="1"/>
      <c r="ITB2178" s="650"/>
      <c r="ITC2178" s="645"/>
      <c r="ITD2178" s="659"/>
      <c r="ITE2178" s="654"/>
      <c r="ITF2178" s="655"/>
      <c r="ITG2178" s="655"/>
      <c r="ITH2178" s="1"/>
      <c r="ITI2178" s="1"/>
      <c r="ITK2178" s="650"/>
      <c r="ITL2178" s="645"/>
      <c r="ITM2178" s="659"/>
      <c r="ITN2178" s="654"/>
      <c r="ITO2178" s="655"/>
      <c r="ITP2178" s="655"/>
      <c r="ITQ2178" s="1"/>
      <c r="ITR2178" s="1"/>
      <c r="ITT2178" s="650"/>
      <c r="ITU2178" s="645"/>
      <c r="ITV2178" s="659"/>
      <c r="ITW2178" s="654"/>
      <c r="ITX2178" s="655"/>
      <c r="ITY2178" s="655"/>
      <c r="ITZ2178" s="1"/>
      <c r="IUA2178" s="1"/>
      <c r="IUC2178" s="650"/>
      <c r="IUD2178" s="645"/>
      <c r="IUE2178" s="659"/>
      <c r="IUF2178" s="654"/>
      <c r="IUG2178" s="655"/>
      <c r="IUH2178" s="655"/>
      <c r="IUI2178" s="1"/>
      <c r="IUJ2178" s="1"/>
      <c r="IUL2178" s="650"/>
      <c r="IUM2178" s="645"/>
      <c r="IUN2178" s="659"/>
      <c r="IUO2178" s="654"/>
      <c r="IUP2178" s="655"/>
      <c r="IUQ2178" s="655"/>
      <c r="IUR2178" s="1"/>
      <c r="IUS2178" s="1"/>
      <c r="IUU2178" s="650"/>
      <c r="IUV2178" s="645"/>
      <c r="IUW2178" s="659"/>
      <c r="IUX2178" s="654"/>
      <c r="IUY2178" s="655"/>
      <c r="IUZ2178" s="655"/>
      <c r="IVA2178" s="1"/>
      <c r="IVB2178" s="1"/>
      <c r="IVD2178" s="650"/>
      <c r="IVE2178" s="645"/>
      <c r="IVF2178" s="659"/>
      <c r="IVG2178" s="654"/>
      <c r="IVH2178" s="655"/>
      <c r="IVI2178" s="655"/>
      <c r="IVJ2178" s="1"/>
      <c r="IVK2178" s="1"/>
      <c r="IVM2178" s="650"/>
      <c r="IVN2178" s="645"/>
      <c r="IVO2178" s="659"/>
      <c r="IVP2178" s="654"/>
      <c r="IVQ2178" s="655"/>
      <c r="IVR2178" s="655"/>
      <c r="IVS2178" s="1"/>
      <c r="IVT2178" s="1"/>
      <c r="IVV2178" s="650"/>
      <c r="IVW2178" s="645"/>
      <c r="IVX2178" s="659"/>
      <c r="IVY2178" s="654"/>
      <c r="IVZ2178" s="655"/>
      <c r="IWA2178" s="655"/>
      <c r="IWB2178" s="1"/>
      <c r="IWC2178" s="1"/>
      <c r="IWE2178" s="650"/>
      <c r="IWF2178" s="645"/>
      <c r="IWG2178" s="659"/>
      <c r="IWH2178" s="654"/>
      <c r="IWI2178" s="655"/>
      <c r="IWJ2178" s="655"/>
      <c r="IWK2178" s="1"/>
      <c r="IWL2178" s="1"/>
      <c r="IWN2178" s="650"/>
      <c r="IWO2178" s="645"/>
      <c r="IWP2178" s="659"/>
      <c r="IWQ2178" s="654"/>
      <c r="IWR2178" s="655"/>
      <c r="IWS2178" s="655"/>
      <c r="IWT2178" s="1"/>
      <c r="IWU2178" s="1"/>
      <c r="IWW2178" s="650"/>
      <c r="IWX2178" s="645"/>
      <c r="IWY2178" s="659"/>
      <c r="IWZ2178" s="654"/>
      <c r="IXA2178" s="655"/>
      <c r="IXB2178" s="655"/>
      <c r="IXC2178" s="1"/>
      <c r="IXD2178" s="1"/>
      <c r="IXF2178" s="650"/>
      <c r="IXG2178" s="645"/>
      <c r="IXH2178" s="659"/>
      <c r="IXI2178" s="654"/>
      <c r="IXJ2178" s="655"/>
      <c r="IXK2178" s="655"/>
      <c r="IXL2178" s="1"/>
      <c r="IXM2178" s="1"/>
      <c r="IXO2178" s="650"/>
      <c r="IXP2178" s="645"/>
      <c r="IXQ2178" s="659"/>
      <c r="IXR2178" s="654"/>
      <c r="IXS2178" s="655"/>
      <c r="IXT2178" s="655"/>
      <c r="IXU2178" s="1"/>
      <c r="IXV2178" s="1"/>
      <c r="IXX2178" s="650"/>
      <c r="IXY2178" s="645"/>
      <c r="IXZ2178" s="659"/>
      <c r="IYA2178" s="654"/>
      <c r="IYB2178" s="655"/>
      <c r="IYC2178" s="655"/>
      <c r="IYD2178" s="1"/>
      <c r="IYE2178" s="1"/>
      <c r="IYG2178" s="650"/>
      <c r="IYH2178" s="645"/>
      <c r="IYI2178" s="659"/>
      <c r="IYJ2178" s="654"/>
      <c r="IYK2178" s="655"/>
      <c r="IYL2178" s="655"/>
      <c r="IYM2178" s="1"/>
      <c r="IYN2178" s="1"/>
      <c r="IYP2178" s="650"/>
      <c r="IYQ2178" s="645"/>
      <c r="IYR2178" s="659"/>
      <c r="IYS2178" s="654"/>
      <c r="IYT2178" s="655"/>
      <c r="IYU2178" s="655"/>
      <c r="IYV2178" s="1"/>
      <c r="IYW2178" s="1"/>
      <c r="IYY2178" s="650"/>
      <c r="IYZ2178" s="645"/>
      <c r="IZA2178" s="659"/>
      <c r="IZB2178" s="654"/>
      <c r="IZC2178" s="655"/>
      <c r="IZD2178" s="655"/>
      <c r="IZE2178" s="1"/>
      <c r="IZF2178" s="1"/>
      <c r="IZH2178" s="650"/>
      <c r="IZI2178" s="645"/>
      <c r="IZJ2178" s="659"/>
      <c r="IZK2178" s="654"/>
      <c r="IZL2178" s="655"/>
      <c r="IZM2178" s="655"/>
      <c r="IZN2178" s="1"/>
      <c r="IZO2178" s="1"/>
      <c r="IZQ2178" s="650"/>
      <c r="IZR2178" s="645"/>
      <c r="IZS2178" s="659"/>
      <c r="IZT2178" s="654"/>
      <c r="IZU2178" s="655"/>
      <c r="IZV2178" s="655"/>
      <c r="IZW2178" s="1"/>
      <c r="IZX2178" s="1"/>
      <c r="IZZ2178" s="650"/>
      <c r="JAA2178" s="645"/>
      <c r="JAB2178" s="659"/>
      <c r="JAC2178" s="654"/>
      <c r="JAD2178" s="655"/>
      <c r="JAE2178" s="655"/>
      <c r="JAF2178" s="1"/>
      <c r="JAG2178" s="1"/>
      <c r="JAI2178" s="650"/>
      <c r="JAJ2178" s="645"/>
      <c r="JAK2178" s="659"/>
      <c r="JAL2178" s="654"/>
      <c r="JAM2178" s="655"/>
      <c r="JAN2178" s="655"/>
      <c r="JAO2178" s="1"/>
      <c r="JAP2178" s="1"/>
      <c r="JAR2178" s="650"/>
      <c r="JAS2178" s="645"/>
      <c r="JAT2178" s="659"/>
      <c r="JAU2178" s="654"/>
      <c r="JAV2178" s="655"/>
      <c r="JAW2178" s="655"/>
      <c r="JAX2178" s="1"/>
      <c r="JAY2178" s="1"/>
      <c r="JBA2178" s="650"/>
      <c r="JBB2178" s="645"/>
      <c r="JBC2178" s="659"/>
      <c r="JBD2178" s="654"/>
      <c r="JBE2178" s="655"/>
      <c r="JBF2178" s="655"/>
      <c r="JBG2178" s="1"/>
      <c r="JBH2178" s="1"/>
      <c r="JBJ2178" s="650"/>
      <c r="JBK2178" s="645"/>
      <c r="JBL2178" s="659"/>
      <c r="JBM2178" s="654"/>
      <c r="JBN2178" s="655"/>
      <c r="JBO2178" s="655"/>
      <c r="JBP2178" s="1"/>
      <c r="JBQ2178" s="1"/>
      <c r="JBS2178" s="650"/>
      <c r="JBT2178" s="645"/>
      <c r="JBU2178" s="659"/>
      <c r="JBV2178" s="654"/>
      <c r="JBW2178" s="655"/>
      <c r="JBX2178" s="655"/>
      <c r="JBY2178" s="1"/>
      <c r="JBZ2178" s="1"/>
      <c r="JCB2178" s="650"/>
      <c r="JCC2178" s="645"/>
      <c r="JCD2178" s="659"/>
      <c r="JCE2178" s="654"/>
      <c r="JCF2178" s="655"/>
      <c r="JCG2178" s="655"/>
      <c r="JCH2178" s="1"/>
      <c r="JCI2178" s="1"/>
      <c r="JCK2178" s="650"/>
      <c r="JCL2178" s="645"/>
      <c r="JCM2178" s="659"/>
      <c r="JCN2178" s="654"/>
      <c r="JCO2178" s="655"/>
      <c r="JCP2178" s="655"/>
      <c r="JCQ2178" s="1"/>
      <c r="JCR2178" s="1"/>
      <c r="JCT2178" s="650"/>
      <c r="JCU2178" s="645"/>
      <c r="JCV2178" s="659"/>
      <c r="JCW2178" s="654"/>
      <c r="JCX2178" s="655"/>
      <c r="JCY2178" s="655"/>
      <c r="JCZ2178" s="1"/>
      <c r="JDA2178" s="1"/>
      <c r="JDC2178" s="650"/>
      <c r="JDD2178" s="645"/>
      <c r="JDE2178" s="659"/>
      <c r="JDF2178" s="654"/>
      <c r="JDG2178" s="655"/>
      <c r="JDH2178" s="655"/>
      <c r="JDI2178" s="1"/>
      <c r="JDJ2178" s="1"/>
      <c r="JDL2178" s="650"/>
      <c r="JDM2178" s="645"/>
      <c r="JDN2178" s="659"/>
      <c r="JDO2178" s="654"/>
      <c r="JDP2178" s="655"/>
      <c r="JDQ2178" s="655"/>
      <c r="JDR2178" s="1"/>
      <c r="JDS2178" s="1"/>
      <c r="JDU2178" s="650"/>
      <c r="JDV2178" s="645"/>
      <c r="JDW2178" s="659"/>
      <c r="JDX2178" s="654"/>
      <c r="JDY2178" s="655"/>
      <c r="JDZ2178" s="655"/>
      <c r="JEA2178" s="1"/>
      <c r="JEB2178" s="1"/>
      <c r="JED2178" s="650"/>
      <c r="JEE2178" s="645"/>
      <c r="JEF2178" s="659"/>
      <c r="JEG2178" s="654"/>
      <c r="JEH2178" s="655"/>
      <c r="JEI2178" s="655"/>
      <c r="JEJ2178" s="1"/>
      <c r="JEK2178" s="1"/>
      <c r="JEM2178" s="650"/>
      <c r="JEN2178" s="645"/>
      <c r="JEO2178" s="659"/>
      <c r="JEP2178" s="654"/>
      <c r="JEQ2178" s="655"/>
      <c r="JER2178" s="655"/>
      <c r="JES2178" s="1"/>
      <c r="JET2178" s="1"/>
      <c r="JEV2178" s="650"/>
      <c r="JEW2178" s="645"/>
      <c r="JEX2178" s="659"/>
      <c r="JEY2178" s="654"/>
      <c r="JEZ2178" s="655"/>
      <c r="JFA2178" s="655"/>
      <c r="JFB2178" s="1"/>
      <c r="JFC2178" s="1"/>
      <c r="JFE2178" s="650"/>
      <c r="JFF2178" s="645"/>
      <c r="JFG2178" s="659"/>
      <c r="JFH2178" s="654"/>
      <c r="JFI2178" s="655"/>
      <c r="JFJ2178" s="655"/>
      <c r="JFK2178" s="1"/>
      <c r="JFL2178" s="1"/>
      <c r="JFN2178" s="650"/>
      <c r="JFO2178" s="645"/>
      <c r="JFP2178" s="659"/>
      <c r="JFQ2178" s="654"/>
      <c r="JFR2178" s="655"/>
      <c r="JFS2178" s="655"/>
      <c r="JFT2178" s="1"/>
      <c r="JFU2178" s="1"/>
      <c r="JFW2178" s="650"/>
      <c r="JFX2178" s="645"/>
      <c r="JFY2178" s="659"/>
      <c r="JFZ2178" s="654"/>
      <c r="JGA2178" s="655"/>
      <c r="JGB2178" s="655"/>
      <c r="JGC2178" s="1"/>
      <c r="JGD2178" s="1"/>
      <c r="JGF2178" s="650"/>
      <c r="JGG2178" s="645"/>
      <c r="JGH2178" s="659"/>
      <c r="JGI2178" s="654"/>
      <c r="JGJ2178" s="655"/>
      <c r="JGK2178" s="655"/>
      <c r="JGL2178" s="1"/>
      <c r="JGM2178" s="1"/>
      <c r="JGO2178" s="650"/>
      <c r="JGP2178" s="645"/>
      <c r="JGQ2178" s="659"/>
      <c r="JGR2178" s="654"/>
      <c r="JGS2178" s="655"/>
      <c r="JGT2178" s="655"/>
      <c r="JGU2178" s="1"/>
      <c r="JGV2178" s="1"/>
      <c r="JGX2178" s="650"/>
      <c r="JGY2178" s="645"/>
      <c r="JGZ2178" s="659"/>
      <c r="JHA2178" s="654"/>
      <c r="JHB2178" s="655"/>
      <c r="JHC2178" s="655"/>
      <c r="JHD2178" s="1"/>
      <c r="JHE2178" s="1"/>
      <c r="JHG2178" s="650"/>
      <c r="JHH2178" s="645"/>
      <c r="JHI2178" s="659"/>
      <c r="JHJ2178" s="654"/>
      <c r="JHK2178" s="655"/>
      <c r="JHL2178" s="655"/>
      <c r="JHM2178" s="1"/>
      <c r="JHN2178" s="1"/>
      <c r="JHP2178" s="650"/>
      <c r="JHQ2178" s="645"/>
      <c r="JHR2178" s="659"/>
      <c r="JHS2178" s="654"/>
      <c r="JHT2178" s="655"/>
      <c r="JHU2178" s="655"/>
      <c r="JHV2178" s="1"/>
      <c r="JHW2178" s="1"/>
      <c r="JHY2178" s="650"/>
      <c r="JHZ2178" s="645"/>
      <c r="JIA2178" s="659"/>
      <c r="JIB2178" s="654"/>
      <c r="JIC2178" s="655"/>
      <c r="JID2178" s="655"/>
      <c r="JIE2178" s="1"/>
      <c r="JIF2178" s="1"/>
      <c r="JIH2178" s="650"/>
      <c r="JII2178" s="645"/>
      <c r="JIJ2178" s="659"/>
      <c r="JIK2178" s="654"/>
      <c r="JIL2178" s="655"/>
      <c r="JIM2178" s="655"/>
      <c r="JIN2178" s="1"/>
      <c r="JIO2178" s="1"/>
      <c r="JIQ2178" s="650"/>
      <c r="JIR2178" s="645"/>
      <c r="JIS2178" s="659"/>
      <c r="JIT2178" s="654"/>
      <c r="JIU2178" s="655"/>
      <c r="JIV2178" s="655"/>
      <c r="JIW2178" s="1"/>
      <c r="JIX2178" s="1"/>
      <c r="JIZ2178" s="650"/>
      <c r="JJA2178" s="645"/>
      <c r="JJB2178" s="659"/>
      <c r="JJC2178" s="654"/>
      <c r="JJD2178" s="655"/>
      <c r="JJE2178" s="655"/>
      <c r="JJF2178" s="1"/>
      <c r="JJG2178" s="1"/>
      <c r="JJI2178" s="650"/>
      <c r="JJJ2178" s="645"/>
      <c r="JJK2178" s="659"/>
      <c r="JJL2178" s="654"/>
      <c r="JJM2178" s="655"/>
      <c r="JJN2178" s="655"/>
      <c r="JJO2178" s="1"/>
      <c r="JJP2178" s="1"/>
      <c r="JJR2178" s="650"/>
      <c r="JJS2178" s="645"/>
      <c r="JJT2178" s="659"/>
      <c r="JJU2178" s="654"/>
      <c r="JJV2178" s="655"/>
      <c r="JJW2178" s="655"/>
      <c r="JJX2178" s="1"/>
      <c r="JJY2178" s="1"/>
      <c r="JKA2178" s="650"/>
      <c r="JKB2178" s="645"/>
      <c r="JKC2178" s="659"/>
      <c r="JKD2178" s="654"/>
      <c r="JKE2178" s="655"/>
      <c r="JKF2178" s="655"/>
      <c r="JKG2178" s="1"/>
      <c r="JKH2178" s="1"/>
      <c r="JKJ2178" s="650"/>
      <c r="JKK2178" s="645"/>
      <c r="JKL2178" s="659"/>
      <c r="JKM2178" s="654"/>
      <c r="JKN2178" s="655"/>
      <c r="JKO2178" s="655"/>
      <c r="JKP2178" s="1"/>
      <c r="JKQ2178" s="1"/>
      <c r="JKS2178" s="650"/>
      <c r="JKT2178" s="645"/>
      <c r="JKU2178" s="659"/>
      <c r="JKV2178" s="654"/>
      <c r="JKW2178" s="655"/>
      <c r="JKX2178" s="655"/>
      <c r="JKY2178" s="1"/>
      <c r="JKZ2178" s="1"/>
      <c r="JLB2178" s="650"/>
      <c r="JLC2178" s="645"/>
      <c r="JLD2178" s="659"/>
      <c r="JLE2178" s="654"/>
      <c r="JLF2178" s="655"/>
      <c r="JLG2178" s="655"/>
      <c r="JLH2178" s="1"/>
      <c r="JLI2178" s="1"/>
      <c r="JLK2178" s="650"/>
      <c r="JLL2178" s="645"/>
      <c r="JLM2178" s="659"/>
      <c r="JLN2178" s="654"/>
      <c r="JLO2178" s="655"/>
      <c r="JLP2178" s="655"/>
      <c r="JLQ2178" s="1"/>
      <c r="JLR2178" s="1"/>
      <c r="JLT2178" s="650"/>
      <c r="JLU2178" s="645"/>
      <c r="JLV2178" s="659"/>
      <c r="JLW2178" s="654"/>
      <c r="JLX2178" s="655"/>
      <c r="JLY2178" s="655"/>
      <c r="JLZ2178" s="1"/>
      <c r="JMA2178" s="1"/>
      <c r="JMC2178" s="650"/>
      <c r="JMD2178" s="645"/>
      <c r="JME2178" s="659"/>
      <c r="JMF2178" s="654"/>
      <c r="JMG2178" s="655"/>
      <c r="JMH2178" s="655"/>
      <c r="JMI2178" s="1"/>
      <c r="JMJ2178" s="1"/>
      <c r="JML2178" s="650"/>
      <c r="JMM2178" s="645"/>
      <c r="JMN2178" s="659"/>
      <c r="JMO2178" s="654"/>
      <c r="JMP2178" s="655"/>
      <c r="JMQ2178" s="655"/>
      <c r="JMR2178" s="1"/>
      <c r="JMS2178" s="1"/>
      <c r="JMU2178" s="650"/>
      <c r="JMV2178" s="645"/>
      <c r="JMW2178" s="659"/>
      <c r="JMX2178" s="654"/>
      <c r="JMY2178" s="655"/>
      <c r="JMZ2178" s="655"/>
      <c r="JNA2178" s="1"/>
      <c r="JNB2178" s="1"/>
      <c r="JND2178" s="650"/>
      <c r="JNE2178" s="645"/>
      <c r="JNF2178" s="659"/>
      <c r="JNG2178" s="654"/>
      <c r="JNH2178" s="655"/>
      <c r="JNI2178" s="655"/>
      <c r="JNJ2178" s="1"/>
      <c r="JNK2178" s="1"/>
      <c r="JNM2178" s="650"/>
      <c r="JNN2178" s="645"/>
      <c r="JNO2178" s="659"/>
      <c r="JNP2178" s="654"/>
      <c r="JNQ2178" s="655"/>
      <c r="JNR2178" s="655"/>
      <c r="JNS2178" s="1"/>
      <c r="JNT2178" s="1"/>
      <c r="JNV2178" s="650"/>
      <c r="JNW2178" s="645"/>
      <c r="JNX2178" s="659"/>
      <c r="JNY2178" s="654"/>
      <c r="JNZ2178" s="655"/>
      <c r="JOA2178" s="655"/>
      <c r="JOB2178" s="1"/>
      <c r="JOC2178" s="1"/>
      <c r="JOE2178" s="650"/>
      <c r="JOF2178" s="645"/>
      <c r="JOG2178" s="659"/>
      <c r="JOH2178" s="654"/>
      <c r="JOI2178" s="655"/>
      <c r="JOJ2178" s="655"/>
      <c r="JOK2178" s="1"/>
      <c r="JOL2178" s="1"/>
      <c r="JON2178" s="650"/>
      <c r="JOO2178" s="645"/>
      <c r="JOP2178" s="659"/>
      <c r="JOQ2178" s="654"/>
      <c r="JOR2178" s="655"/>
      <c r="JOS2178" s="655"/>
      <c r="JOT2178" s="1"/>
      <c r="JOU2178" s="1"/>
      <c r="JOW2178" s="650"/>
      <c r="JOX2178" s="645"/>
      <c r="JOY2178" s="659"/>
      <c r="JOZ2178" s="654"/>
      <c r="JPA2178" s="655"/>
      <c r="JPB2178" s="655"/>
      <c r="JPC2178" s="1"/>
      <c r="JPD2178" s="1"/>
      <c r="JPF2178" s="650"/>
      <c r="JPG2178" s="645"/>
      <c r="JPH2178" s="659"/>
      <c r="JPI2178" s="654"/>
      <c r="JPJ2178" s="655"/>
      <c r="JPK2178" s="655"/>
      <c r="JPL2178" s="1"/>
      <c r="JPM2178" s="1"/>
      <c r="JPO2178" s="650"/>
      <c r="JPP2178" s="645"/>
      <c r="JPQ2178" s="659"/>
      <c r="JPR2178" s="654"/>
      <c r="JPS2178" s="655"/>
      <c r="JPT2178" s="655"/>
      <c r="JPU2178" s="1"/>
      <c r="JPV2178" s="1"/>
      <c r="JPX2178" s="650"/>
      <c r="JPY2178" s="645"/>
      <c r="JPZ2178" s="659"/>
      <c r="JQA2178" s="654"/>
      <c r="JQB2178" s="655"/>
      <c r="JQC2178" s="655"/>
      <c r="JQD2178" s="1"/>
      <c r="JQE2178" s="1"/>
      <c r="JQG2178" s="650"/>
      <c r="JQH2178" s="645"/>
      <c r="JQI2178" s="659"/>
      <c r="JQJ2178" s="654"/>
      <c r="JQK2178" s="655"/>
      <c r="JQL2178" s="655"/>
      <c r="JQM2178" s="1"/>
      <c r="JQN2178" s="1"/>
      <c r="JQP2178" s="650"/>
      <c r="JQQ2178" s="645"/>
      <c r="JQR2178" s="659"/>
      <c r="JQS2178" s="654"/>
      <c r="JQT2178" s="655"/>
      <c r="JQU2178" s="655"/>
      <c r="JQV2178" s="1"/>
      <c r="JQW2178" s="1"/>
      <c r="JQY2178" s="650"/>
      <c r="JQZ2178" s="645"/>
      <c r="JRA2178" s="659"/>
      <c r="JRB2178" s="654"/>
      <c r="JRC2178" s="655"/>
      <c r="JRD2178" s="655"/>
      <c r="JRE2178" s="1"/>
      <c r="JRF2178" s="1"/>
      <c r="JRH2178" s="650"/>
      <c r="JRI2178" s="645"/>
      <c r="JRJ2178" s="659"/>
      <c r="JRK2178" s="654"/>
      <c r="JRL2178" s="655"/>
      <c r="JRM2178" s="655"/>
      <c r="JRN2178" s="1"/>
      <c r="JRO2178" s="1"/>
      <c r="JRQ2178" s="650"/>
      <c r="JRR2178" s="645"/>
      <c r="JRS2178" s="659"/>
      <c r="JRT2178" s="654"/>
      <c r="JRU2178" s="655"/>
      <c r="JRV2178" s="655"/>
      <c r="JRW2178" s="1"/>
      <c r="JRX2178" s="1"/>
      <c r="JRZ2178" s="650"/>
      <c r="JSA2178" s="645"/>
      <c r="JSB2178" s="659"/>
      <c r="JSC2178" s="654"/>
      <c r="JSD2178" s="655"/>
      <c r="JSE2178" s="655"/>
      <c r="JSF2178" s="1"/>
      <c r="JSG2178" s="1"/>
      <c r="JSI2178" s="650"/>
      <c r="JSJ2178" s="645"/>
      <c r="JSK2178" s="659"/>
      <c r="JSL2178" s="654"/>
      <c r="JSM2178" s="655"/>
      <c r="JSN2178" s="655"/>
      <c r="JSO2178" s="1"/>
      <c r="JSP2178" s="1"/>
      <c r="JSR2178" s="650"/>
      <c r="JSS2178" s="645"/>
      <c r="JST2178" s="659"/>
      <c r="JSU2178" s="654"/>
      <c r="JSV2178" s="655"/>
      <c r="JSW2178" s="655"/>
      <c r="JSX2178" s="1"/>
      <c r="JSY2178" s="1"/>
      <c r="JTA2178" s="650"/>
      <c r="JTB2178" s="645"/>
      <c r="JTC2178" s="659"/>
      <c r="JTD2178" s="654"/>
      <c r="JTE2178" s="655"/>
      <c r="JTF2178" s="655"/>
      <c r="JTG2178" s="1"/>
      <c r="JTH2178" s="1"/>
      <c r="JTJ2178" s="650"/>
      <c r="JTK2178" s="645"/>
      <c r="JTL2178" s="659"/>
      <c r="JTM2178" s="654"/>
      <c r="JTN2178" s="655"/>
      <c r="JTO2178" s="655"/>
      <c r="JTP2178" s="1"/>
      <c r="JTQ2178" s="1"/>
      <c r="JTS2178" s="650"/>
      <c r="JTT2178" s="645"/>
      <c r="JTU2178" s="659"/>
      <c r="JTV2178" s="654"/>
      <c r="JTW2178" s="655"/>
      <c r="JTX2178" s="655"/>
      <c r="JTY2178" s="1"/>
      <c r="JTZ2178" s="1"/>
      <c r="JUB2178" s="650"/>
      <c r="JUC2178" s="645"/>
      <c r="JUD2178" s="659"/>
      <c r="JUE2178" s="654"/>
      <c r="JUF2178" s="655"/>
      <c r="JUG2178" s="655"/>
      <c r="JUH2178" s="1"/>
      <c r="JUI2178" s="1"/>
      <c r="JUK2178" s="650"/>
      <c r="JUL2178" s="645"/>
      <c r="JUM2178" s="659"/>
      <c r="JUN2178" s="654"/>
      <c r="JUO2178" s="655"/>
      <c r="JUP2178" s="655"/>
      <c r="JUQ2178" s="1"/>
      <c r="JUR2178" s="1"/>
      <c r="JUT2178" s="650"/>
      <c r="JUU2178" s="645"/>
      <c r="JUV2178" s="659"/>
      <c r="JUW2178" s="654"/>
      <c r="JUX2178" s="655"/>
      <c r="JUY2178" s="655"/>
      <c r="JUZ2178" s="1"/>
      <c r="JVA2178" s="1"/>
      <c r="JVC2178" s="650"/>
      <c r="JVD2178" s="645"/>
      <c r="JVE2178" s="659"/>
      <c r="JVF2178" s="654"/>
      <c r="JVG2178" s="655"/>
      <c r="JVH2178" s="655"/>
      <c r="JVI2178" s="1"/>
      <c r="JVJ2178" s="1"/>
      <c r="JVL2178" s="650"/>
      <c r="JVM2178" s="645"/>
      <c r="JVN2178" s="659"/>
      <c r="JVO2178" s="654"/>
      <c r="JVP2178" s="655"/>
      <c r="JVQ2178" s="655"/>
      <c r="JVR2178" s="1"/>
      <c r="JVS2178" s="1"/>
      <c r="JVU2178" s="650"/>
      <c r="JVV2178" s="645"/>
      <c r="JVW2178" s="659"/>
      <c r="JVX2178" s="654"/>
      <c r="JVY2178" s="655"/>
      <c r="JVZ2178" s="655"/>
      <c r="JWA2178" s="1"/>
      <c r="JWB2178" s="1"/>
      <c r="JWD2178" s="650"/>
      <c r="JWE2178" s="645"/>
      <c r="JWF2178" s="659"/>
      <c r="JWG2178" s="654"/>
      <c r="JWH2178" s="655"/>
      <c r="JWI2178" s="655"/>
      <c r="JWJ2178" s="1"/>
      <c r="JWK2178" s="1"/>
      <c r="JWM2178" s="650"/>
      <c r="JWN2178" s="645"/>
      <c r="JWO2178" s="659"/>
      <c r="JWP2178" s="654"/>
      <c r="JWQ2178" s="655"/>
      <c r="JWR2178" s="655"/>
      <c r="JWS2178" s="1"/>
      <c r="JWT2178" s="1"/>
      <c r="JWV2178" s="650"/>
      <c r="JWW2178" s="645"/>
      <c r="JWX2178" s="659"/>
      <c r="JWY2178" s="654"/>
      <c r="JWZ2178" s="655"/>
      <c r="JXA2178" s="655"/>
      <c r="JXB2178" s="1"/>
      <c r="JXC2178" s="1"/>
      <c r="JXE2178" s="650"/>
      <c r="JXF2178" s="645"/>
      <c r="JXG2178" s="659"/>
      <c r="JXH2178" s="654"/>
      <c r="JXI2178" s="655"/>
      <c r="JXJ2178" s="655"/>
      <c r="JXK2178" s="1"/>
      <c r="JXL2178" s="1"/>
      <c r="JXN2178" s="650"/>
      <c r="JXO2178" s="645"/>
      <c r="JXP2178" s="659"/>
      <c r="JXQ2178" s="654"/>
      <c r="JXR2178" s="655"/>
      <c r="JXS2178" s="655"/>
      <c r="JXT2178" s="1"/>
      <c r="JXU2178" s="1"/>
      <c r="JXW2178" s="650"/>
      <c r="JXX2178" s="645"/>
      <c r="JXY2178" s="659"/>
      <c r="JXZ2178" s="654"/>
      <c r="JYA2178" s="655"/>
      <c r="JYB2178" s="655"/>
      <c r="JYC2178" s="1"/>
      <c r="JYD2178" s="1"/>
      <c r="JYF2178" s="650"/>
      <c r="JYG2178" s="645"/>
      <c r="JYH2178" s="659"/>
      <c r="JYI2178" s="654"/>
      <c r="JYJ2178" s="655"/>
      <c r="JYK2178" s="655"/>
      <c r="JYL2178" s="1"/>
      <c r="JYM2178" s="1"/>
      <c r="JYO2178" s="650"/>
      <c r="JYP2178" s="645"/>
      <c r="JYQ2178" s="659"/>
      <c r="JYR2178" s="654"/>
      <c r="JYS2178" s="655"/>
      <c r="JYT2178" s="655"/>
      <c r="JYU2178" s="1"/>
      <c r="JYV2178" s="1"/>
      <c r="JYX2178" s="650"/>
      <c r="JYY2178" s="645"/>
      <c r="JYZ2178" s="659"/>
      <c r="JZA2178" s="654"/>
      <c r="JZB2178" s="655"/>
      <c r="JZC2178" s="655"/>
      <c r="JZD2178" s="1"/>
      <c r="JZE2178" s="1"/>
      <c r="JZG2178" s="650"/>
      <c r="JZH2178" s="645"/>
      <c r="JZI2178" s="659"/>
      <c r="JZJ2178" s="654"/>
      <c r="JZK2178" s="655"/>
      <c r="JZL2178" s="655"/>
      <c r="JZM2178" s="1"/>
      <c r="JZN2178" s="1"/>
      <c r="JZP2178" s="650"/>
      <c r="JZQ2178" s="645"/>
      <c r="JZR2178" s="659"/>
      <c r="JZS2178" s="654"/>
      <c r="JZT2178" s="655"/>
      <c r="JZU2178" s="655"/>
      <c r="JZV2178" s="1"/>
      <c r="JZW2178" s="1"/>
      <c r="JZY2178" s="650"/>
      <c r="JZZ2178" s="645"/>
      <c r="KAA2178" s="659"/>
      <c r="KAB2178" s="654"/>
      <c r="KAC2178" s="655"/>
      <c r="KAD2178" s="655"/>
      <c r="KAE2178" s="1"/>
      <c r="KAF2178" s="1"/>
      <c r="KAH2178" s="650"/>
      <c r="KAI2178" s="645"/>
      <c r="KAJ2178" s="659"/>
      <c r="KAK2178" s="654"/>
      <c r="KAL2178" s="655"/>
      <c r="KAM2178" s="655"/>
      <c r="KAN2178" s="1"/>
      <c r="KAO2178" s="1"/>
      <c r="KAQ2178" s="650"/>
      <c r="KAR2178" s="645"/>
      <c r="KAS2178" s="659"/>
      <c r="KAT2178" s="654"/>
      <c r="KAU2178" s="655"/>
      <c r="KAV2178" s="655"/>
      <c r="KAW2178" s="1"/>
      <c r="KAX2178" s="1"/>
      <c r="KAZ2178" s="650"/>
      <c r="KBA2178" s="645"/>
      <c r="KBB2178" s="659"/>
      <c r="KBC2178" s="654"/>
      <c r="KBD2178" s="655"/>
      <c r="KBE2178" s="655"/>
      <c r="KBF2178" s="1"/>
      <c r="KBG2178" s="1"/>
      <c r="KBI2178" s="650"/>
      <c r="KBJ2178" s="645"/>
      <c r="KBK2178" s="659"/>
      <c r="KBL2178" s="654"/>
      <c r="KBM2178" s="655"/>
      <c r="KBN2178" s="655"/>
      <c r="KBO2178" s="1"/>
      <c r="KBP2178" s="1"/>
      <c r="KBR2178" s="650"/>
      <c r="KBS2178" s="645"/>
      <c r="KBT2178" s="659"/>
      <c r="KBU2178" s="654"/>
      <c r="KBV2178" s="655"/>
      <c r="KBW2178" s="655"/>
      <c r="KBX2178" s="1"/>
      <c r="KBY2178" s="1"/>
      <c r="KCA2178" s="650"/>
      <c r="KCB2178" s="645"/>
      <c r="KCC2178" s="659"/>
      <c r="KCD2178" s="654"/>
      <c r="KCE2178" s="655"/>
      <c r="KCF2178" s="655"/>
      <c r="KCG2178" s="1"/>
      <c r="KCH2178" s="1"/>
      <c r="KCJ2178" s="650"/>
      <c r="KCK2178" s="645"/>
      <c r="KCL2178" s="659"/>
      <c r="KCM2178" s="654"/>
      <c r="KCN2178" s="655"/>
      <c r="KCO2178" s="655"/>
      <c r="KCP2178" s="1"/>
      <c r="KCQ2178" s="1"/>
      <c r="KCS2178" s="650"/>
      <c r="KCT2178" s="645"/>
      <c r="KCU2178" s="659"/>
      <c r="KCV2178" s="654"/>
      <c r="KCW2178" s="655"/>
      <c r="KCX2178" s="655"/>
      <c r="KCY2178" s="1"/>
      <c r="KCZ2178" s="1"/>
      <c r="KDB2178" s="650"/>
      <c r="KDC2178" s="645"/>
      <c r="KDD2178" s="659"/>
      <c r="KDE2178" s="654"/>
      <c r="KDF2178" s="655"/>
      <c r="KDG2178" s="655"/>
      <c r="KDH2178" s="1"/>
      <c r="KDI2178" s="1"/>
      <c r="KDK2178" s="650"/>
      <c r="KDL2178" s="645"/>
      <c r="KDM2178" s="659"/>
      <c r="KDN2178" s="654"/>
      <c r="KDO2178" s="655"/>
      <c r="KDP2178" s="655"/>
      <c r="KDQ2178" s="1"/>
      <c r="KDR2178" s="1"/>
      <c r="KDT2178" s="650"/>
      <c r="KDU2178" s="645"/>
      <c r="KDV2178" s="659"/>
      <c r="KDW2178" s="654"/>
      <c r="KDX2178" s="655"/>
      <c r="KDY2178" s="655"/>
      <c r="KDZ2178" s="1"/>
      <c r="KEA2178" s="1"/>
      <c r="KEC2178" s="650"/>
      <c r="KED2178" s="645"/>
      <c r="KEE2178" s="659"/>
      <c r="KEF2178" s="654"/>
      <c r="KEG2178" s="655"/>
      <c r="KEH2178" s="655"/>
      <c r="KEI2178" s="1"/>
      <c r="KEJ2178" s="1"/>
      <c r="KEL2178" s="650"/>
      <c r="KEM2178" s="645"/>
      <c r="KEN2178" s="659"/>
      <c r="KEO2178" s="654"/>
      <c r="KEP2178" s="655"/>
      <c r="KEQ2178" s="655"/>
      <c r="KER2178" s="1"/>
      <c r="KES2178" s="1"/>
      <c r="KEU2178" s="650"/>
      <c r="KEV2178" s="645"/>
      <c r="KEW2178" s="659"/>
      <c r="KEX2178" s="654"/>
      <c r="KEY2178" s="655"/>
      <c r="KEZ2178" s="655"/>
      <c r="KFA2178" s="1"/>
      <c r="KFB2178" s="1"/>
      <c r="KFD2178" s="650"/>
      <c r="KFE2178" s="645"/>
      <c r="KFF2178" s="659"/>
      <c r="KFG2178" s="654"/>
      <c r="KFH2178" s="655"/>
      <c r="KFI2178" s="655"/>
      <c r="KFJ2178" s="1"/>
      <c r="KFK2178" s="1"/>
      <c r="KFM2178" s="650"/>
      <c r="KFN2178" s="645"/>
      <c r="KFO2178" s="659"/>
      <c r="KFP2178" s="654"/>
      <c r="KFQ2178" s="655"/>
      <c r="KFR2178" s="655"/>
      <c r="KFS2178" s="1"/>
      <c r="KFT2178" s="1"/>
      <c r="KFV2178" s="650"/>
      <c r="KFW2178" s="645"/>
      <c r="KFX2178" s="659"/>
      <c r="KFY2178" s="654"/>
      <c r="KFZ2178" s="655"/>
      <c r="KGA2178" s="655"/>
      <c r="KGB2178" s="1"/>
      <c r="KGC2178" s="1"/>
      <c r="KGE2178" s="650"/>
      <c r="KGF2178" s="645"/>
      <c r="KGG2178" s="659"/>
      <c r="KGH2178" s="654"/>
      <c r="KGI2178" s="655"/>
      <c r="KGJ2178" s="655"/>
      <c r="KGK2178" s="1"/>
      <c r="KGL2178" s="1"/>
      <c r="KGN2178" s="650"/>
      <c r="KGO2178" s="645"/>
      <c r="KGP2178" s="659"/>
      <c r="KGQ2178" s="654"/>
      <c r="KGR2178" s="655"/>
      <c r="KGS2178" s="655"/>
      <c r="KGT2178" s="1"/>
      <c r="KGU2178" s="1"/>
      <c r="KGW2178" s="650"/>
      <c r="KGX2178" s="645"/>
      <c r="KGY2178" s="659"/>
      <c r="KGZ2178" s="654"/>
      <c r="KHA2178" s="655"/>
      <c r="KHB2178" s="655"/>
      <c r="KHC2178" s="1"/>
      <c r="KHD2178" s="1"/>
      <c r="KHF2178" s="650"/>
      <c r="KHG2178" s="645"/>
      <c r="KHH2178" s="659"/>
      <c r="KHI2178" s="654"/>
      <c r="KHJ2178" s="655"/>
      <c r="KHK2178" s="655"/>
      <c r="KHL2178" s="1"/>
      <c r="KHM2178" s="1"/>
      <c r="KHO2178" s="650"/>
      <c r="KHP2178" s="645"/>
      <c r="KHQ2178" s="659"/>
      <c r="KHR2178" s="654"/>
      <c r="KHS2178" s="655"/>
      <c r="KHT2178" s="655"/>
      <c r="KHU2178" s="1"/>
      <c r="KHV2178" s="1"/>
      <c r="KHX2178" s="650"/>
      <c r="KHY2178" s="645"/>
      <c r="KHZ2178" s="659"/>
      <c r="KIA2178" s="654"/>
      <c r="KIB2178" s="655"/>
      <c r="KIC2178" s="655"/>
      <c r="KID2178" s="1"/>
      <c r="KIE2178" s="1"/>
      <c r="KIG2178" s="650"/>
      <c r="KIH2178" s="645"/>
      <c r="KII2178" s="659"/>
      <c r="KIJ2178" s="654"/>
      <c r="KIK2178" s="655"/>
      <c r="KIL2178" s="655"/>
      <c r="KIM2178" s="1"/>
      <c r="KIN2178" s="1"/>
      <c r="KIP2178" s="650"/>
      <c r="KIQ2178" s="645"/>
      <c r="KIR2178" s="659"/>
      <c r="KIS2178" s="654"/>
      <c r="KIT2178" s="655"/>
      <c r="KIU2178" s="655"/>
      <c r="KIV2178" s="1"/>
      <c r="KIW2178" s="1"/>
      <c r="KIY2178" s="650"/>
      <c r="KIZ2178" s="645"/>
      <c r="KJA2178" s="659"/>
      <c r="KJB2178" s="654"/>
      <c r="KJC2178" s="655"/>
      <c r="KJD2178" s="655"/>
      <c r="KJE2178" s="1"/>
      <c r="KJF2178" s="1"/>
      <c r="KJH2178" s="650"/>
      <c r="KJI2178" s="645"/>
      <c r="KJJ2178" s="659"/>
      <c r="KJK2178" s="654"/>
      <c r="KJL2178" s="655"/>
      <c r="KJM2178" s="655"/>
      <c r="KJN2178" s="1"/>
      <c r="KJO2178" s="1"/>
      <c r="KJQ2178" s="650"/>
      <c r="KJR2178" s="645"/>
      <c r="KJS2178" s="659"/>
      <c r="KJT2178" s="654"/>
      <c r="KJU2178" s="655"/>
      <c r="KJV2178" s="655"/>
      <c r="KJW2178" s="1"/>
      <c r="KJX2178" s="1"/>
      <c r="KJZ2178" s="650"/>
      <c r="KKA2178" s="645"/>
      <c r="KKB2178" s="659"/>
      <c r="KKC2178" s="654"/>
      <c r="KKD2178" s="655"/>
      <c r="KKE2178" s="655"/>
      <c r="KKF2178" s="1"/>
      <c r="KKG2178" s="1"/>
      <c r="KKI2178" s="650"/>
      <c r="KKJ2178" s="645"/>
      <c r="KKK2178" s="659"/>
      <c r="KKL2178" s="654"/>
      <c r="KKM2178" s="655"/>
      <c r="KKN2178" s="655"/>
      <c r="KKO2178" s="1"/>
      <c r="KKP2178" s="1"/>
      <c r="KKR2178" s="650"/>
      <c r="KKS2178" s="645"/>
      <c r="KKT2178" s="659"/>
      <c r="KKU2178" s="654"/>
      <c r="KKV2178" s="655"/>
      <c r="KKW2178" s="655"/>
      <c r="KKX2178" s="1"/>
      <c r="KKY2178" s="1"/>
      <c r="KLA2178" s="650"/>
      <c r="KLB2178" s="645"/>
      <c r="KLC2178" s="659"/>
      <c r="KLD2178" s="654"/>
      <c r="KLE2178" s="655"/>
      <c r="KLF2178" s="655"/>
      <c r="KLG2178" s="1"/>
      <c r="KLH2178" s="1"/>
      <c r="KLJ2178" s="650"/>
      <c r="KLK2178" s="645"/>
      <c r="KLL2178" s="659"/>
      <c r="KLM2178" s="654"/>
      <c r="KLN2178" s="655"/>
      <c r="KLO2178" s="655"/>
      <c r="KLP2178" s="1"/>
      <c r="KLQ2178" s="1"/>
      <c r="KLS2178" s="650"/>
      <c r="KLT2178" s="645"/>
      <c r="KLU2178" s="659"/>
      <c r="KLV2178" s="654"/>
      <c r="KLW2178" s="655"/>
      <c r="KLX2178" s="655"/>
      <c r="KLY2178" s="1"/>
      <c r="KLZ2178" s="1"/>
      <c r="KMB2178" s="650"/>
      <c r="KMC2178" s="645"/>
      <c r="KMD2178" s="659"/>
      <c r="KME2178" s="654"/>
      <c r="KMF2178" s="655"/>
      <c r="KMG2178" s="655"/>
      <c r="KMH2178" s="1"/>
      <c r="KMI2178" s="1"/>
      <c r="KMK2178" s="650"/>
      <c r="KML2178" s="645"/>
      <c r="KMM2178" s="659"/>
      <c r="KMN2178" s="654"/>
      <c r="KMO2178" s="655"/>
      <c r="KMP2178" s="655"/>
      <c r="KMQ2178" s="1"/>
      <c r="KMR2178" s="1"/>
      <c r="KMT2178" s="650"/>
      <c r="KMU2178" s="645"/>
      <c r="KMV2178" s="659"/>
      <c r="KMW2178" s="654"/>
      <c r="KMX2178" s="655"/>
      <c r="KMY2178" s="655"/>
      <c r="KMZ2178" s="1"/>
      <c r="KNA2178" s="1"/>
      <c r="KNC2178" s="650"/>
      <c r="KND2178" s="645"/>
      <c r="KNE2178" s="659"/>
      <c r="KNF2178" s="654"/>
      <c r="KNG2178" s="655"/>
      <c r="KNH2178" s="655"/>
      <c r="KNI2178" s="1"/>
      <c r="KNJ2178" s="1"/>
      <c r="KNL2178" s="650"/>
      <c r="KNM2178" s="645"/>
      <c r="KNN2178" s="659"/>
      <c r="KNO2178" s="654"/>
      <c r="KNP2178" s="655"/>
      <c r="KNQ2178" s="655"/>
      <c r="KNR2178" s="1"/>
      <c r="KNS2178" s="1"/>
      <c r="KNU2178" s="650"/>
      <c r="KNV2178" s="645"/>
      <c r="KNW2178" s="659"/>
      <c r="KNX2178" s="654"/>
      <c r="KNY2178" s="655"/>
      <c r="KNZ2178" s="655"/>
      <c r="KOA2178" s="1"/>
      <c r="KOB2178" s="1"/>
      <c r="KOD2178" s="650"/>
      <c r="KOE2178" s="645"/>
      <c r="KOF2178" s="659"/>
      <c r="KOG2178" s="654"/>
      <c r="KOH2178" s="655"/>
      <c r="KOI2178" s="655"/>
      <c r="KOJ2178" s="1"/>
      <c r="KOK2178" s="1"/>
      <c r="KOM2178" s="650"/>
      <c r="KON2178" s="645"/>
      <c r="KOO2178" s="659"/>
      <c r="KOP2178" s="654"/>
      <c r="KOQ2178" s="655"/>
      <c r="KOR2178" s="655"/>
      <c r="KOS2178" s="1"/>
      <c r="KOT2178" s="1"/>
      <c r="KOV2178" s="650"/>
      <c r="KOW2178" s="645"/>
      <c r="KOX2178" s="659"/>
      <c r="KOY2178" s="654"/>
      <c r="KOZ2178" s="655"/>
      <c r="KPA2178" s="655"/>
      <c r="KPB2178" s="1"/>
      <c r="KPC2178" s="1"/>
      <c r="KPE2178" s="650"/>
      <c r="KPF2178" s="645"/>
      <c r="KPG2178" s="659"/>
      <c r="KPH2178" s="654"/>
      <c r="KPI2178" s="655"/>
      <c r="KPJ2178" s="655"/>
      <c r="KPK2178" s="1"/>
      <c r="KPL2178" s="1"/>
      <c r="KPN2178" s="650"/>
      <c r="KPO2178" s="645"/>
      <c r="KPP2178" s="659"/>
      <c r="KPQ2178" s="654"/>
      <c r="KPR2178" s="655"/>
      <c r="KPS2178" s="655"/>
      <c r="KPT2178" s="1"/>
      <c r="KPU2178" s="1"/>
      <c r="KPW2178" s="650"/>
      <c r="KPX2178" s="645"/>
      <c r="KPY2178" s="659"/>
      <c r="KPZ2178" s="654"/>
      <c r="KQA2178" s="655"/>
      <c r="KQB2178" s="655"/>
      <c r="KQC2178" s="1"/>
      <c r="KQD2178" s="1"/>
      <c r="KQF2178" s="650"/>
      <c r="KQG2178" s="645"/>
      <c r="KQH2178" s="659"/>
      <c r="KQI2178" s="654"/>
      <c r="KQJ2178" s="655"/>
      <c r="KQK2178" s="655"/>
      <c r="KQL2178" s="1"/>
      <c r="KQM2178" s="1"/>
      <c r="KQO2178" s="650"/>
      <c r="KQP2178" s="645"/>
      <c r="KQQ2178" s="659"/>
      <c r="KQR2178" s="654"/>
      <c r="KQS2178" s="655"/>
      <c r="KQT2178" s="655"/>
      <c r="KQU2178" s="1"/>
      <c r="KQV2178" s="1"/>
      <c r="KQX2178" s="650"/>
      <c r="KQY2178" s="645"/>
      <c r="KQZ2178" s="659"/>
      <c r="KRA2178" s="654"/>
      <c r="KRB2178" s="655"/>
      <c r="KRC2178" s="655"/>
      <c r="KRD2178" s="1"/>
      <c r="KRE2178" s="1"/>
      <c r="KRG2178" s="650"/>
      <c r="KRH2178" s="645"/>
      <c r="KRI2178" s="659"/>
      <c r="KRJ2178" s="654"/>
      <c r="KRK2178" s="655"/>
      <c r="KRL2178" s="655"/>
      <c r="KRM2178" s="1"/>
      <c r="KRN2178" s="1"/>
      <c r="KRP2178" s="650"/>
      <c r="KRQ2178" s="645"/>
      <c r="KRR2178" s="659"/>
      <c r="KRS2178" s="654"/>
      <c r="KRT2178" s="655"/>
      <c r="KRU2178" s="655"/>
      <c r="KRV2178" s="1"/>
      <c r="KRW2178" s="1"/>
      <c r="KRY2178" s="650"/>
      <c r="KRZ2178" s="645"/>
      <c r="KSA2178" s="659"/>
      <c r="KSB2178" s="654"/>
      <c r="KSC2178" s="655"/>
      <c r="KSD2178" s="655"/>
      <c r="KSE2178" s="1"/>
      <c r="KSF2178" s="1"/>
      <c r="KSH2178" s="650"/>
      <c r="KSI2178" s="645"/>
      <c r="KSJ2178" s="659"/>
      <c r="KSK2178" s="654"/>
      <c r="KSL2178" s="655"/>
      <c r="KSM2178" s="655"/>
      <c r="KSN2178" s="1"/>
      <c r="KSO2178" s="1"/>
      <c r="KSQ2178" s="650"/>
      <c r="KSR2178" s="645"/>
      <c r="KSS2178" s="659"/>
      <c r="KST2178" s="654"/>
      <c r="KSU2178" s="655"/>
      <c r="KSV2178" s="655"/>
      <c r="KSW2178" s="1"/>
      <c r="KSX2178" s="1"/>
      <c r="KSZ2178" s="650"/>
      <c r="KTA2178" s="645"/>
      <c r="KTB2178" s="659"/>
      <c r="KTC2178" s="654"/>
      <c r="KTD2178" s="655"/>
      <c r="KTE2178" s="655"/>
      <c r="KTF2178" s="1"/>
      <c r="KTG2178" s="1"/>
      <c r="KTI2178" s="650"/>
      <c r="KTJ2178" s="645"/>
      <c r="KTK2178" s="659"/>
      <c r="KTL2178" s="654"/>
      <c r="KTM2178" s="655"/>
      <c r="KTN2178" s="655"/>
      <c r="KTO2178" s="1"/>
      <c r="KTP2178" s="1"/>
      <c r="KTR2178" s="650"/>
      <c r="KTS2178" s="645"/>
      <c r="KTT2178" s="659"/>
      <c r="KTU2178" s="654"/>
      <c r="KTV2178" s="655"/>
      <c r="KTW2178" s="655"/>
      <c r="KTX2178" s="1"/>
      <c r="KTY2178" s="1"/>
      <c r="KUA2178" s="650"/>
      <c r="KUB2178" s="645"/>
      <c r="KUC2178" s="659"/>
      <c r="KUD2178" s="654"/>
      <c r="KUE2178" s="655"/>
      <c r="KUF2178" s="655"/>
      <c r="KUG2178" s="1"/>
      <c r="KUH2178" s="1"/>
      <c r="KUJ2178" s="650"/>
      <c r="KUK2178" s="645"/>
      <c r="KUL2178" s="659"/>
      <c r="KUM2178" s="654"/>
      <c r="KUN2178" s="655"/>
      <c r="KUO2178" s="655"/>
      <c r="KUP2178" s="1"/>
      <c r="KUQ2178" s="1"/>
      <c r="KUS2178" s="650"/>
      <c r="KUT2178" s="645"/>
      <c r="KUU2178" s="659"/>
      <c r="KUV2178" s="654"/>
      <c r="KUW2178" s="655"/>
      <c r="KUX2178" s="655"/>
      <c r="KUY2178" s="1"/>
      <c r="KUZ2178" s="1"/>
      <c r="KVB2178" s="650"/>
      <c r="KVC2178" s="645"/>
      <c r="KVD2178" s="659"/>
      <c r="KVE2178" s="654"/>
      <c r="KVF2178" s="655"/>
      <c r="KVG2178" s="655"/>
      <c r="KVH2178" s="1"/>
      <c r="KVI2178" s="1"/>
      <c r="KVK2178" s="650"/>
      <c r="KVL2178" s="645"/>
      <c r="KVM2178" s="659"/>
      <c r="KVN2178" s="654"/>
      <c r="KVO2178" s="655"/>
      <c r="KVP2178" s="655"/>
      <c r="KVQ2178" s="1"/>
      <c r="KVR2178" s="1"/>
      <c r="KVT2178" s="650"/>
      <c r="KVU2178" s="645"/>
      <c r="KVV2178" s="659"/>
      <c r="KVW2178" s="654"/>
      <c r="KVX2178" s="655"/>
      <c r="KVY2178" s="655"/>
      <c r="KVZ2178" s="1"/>
      <c r="KWA2178" s="1"/>
      <c r="KWC2178" s="650"/>
      <c r="KWD2178" s="645"/>
      <c r="KWE2178" s="659"/>
      <c r="KWF2178" s="654"/>
      <c r="KWG2178" s="655"/>
      <c r="KWH2178" s="655"/>
      <c r="KWI2178" s="1"/>
      <c r="KWJ2178" s="1"/>
      <c r="KWL2178" s="650"/>
      <c r="KWM2178" s="645"/>
      <c r="KWN2178" s="659"/>
      <c r="KWO2178" s="654"/>
      <c r="KWP2178" s="655"/>
      <c r="KWQ2178" s="655"/>
      <c r="KWR2178" s="1"/>
      <c r="KWS2178" s="1"/>
      <c r="KWU2178" s="650"/>
      <c r="KWV2178" s="645"/>
      <c r="KWW2178" s="659"/>
      <c r="KWX2178" s="654"/>
      <c r="KWY2178" s="655"/>
      <c r="KWZ2178" s="655"/>
      <c r="KXA2178" s="1"/>
      <c r="KXB2178" s="1"/>
      <c r="KXD2178" s="650"/>
      <c r="KXE2178" s="645"/>
      <c r="KXF2178" s="659"/>
      <c r="KXG2178" s="654"/>
      <c r="KXH2178" s="655"/>
      <c r="KXI2178" s="655"/>
      <c r="KXJ2178" s="1"/>
      <c r="KXK2178" s="1"/>
      <c r="KXM2178" s="650"/>
      <c r="KXN2178" s="645"/>
      <c r="KXO2178" s="659"/>
      <c r="KXP2178" s="654"/>
      <c r="KXQ2178" s="655"/>
      <c r="KXR2178" s="655"/>
      <c r="KXS2178" s="1"/>
      <c r="KXT2178" s="1"/>
      <c r="KXV2178" s="650"/>
      <c r="KXW2178" s="645"/>
      <c r="KXX2178" s="659"/>
      <c r="KXY2178" s="654"/>
      <c r="KXZ2178" s="655"/>
      <c r="KYA2178" s="655"/>
      <c r="KYB2178" s="1"/>
      <c r="KYC2178" s="1"/>
      <c r="KYE2178" s="650"/>
      <c r="KYF2178" s="645"/>
      <c r="KYG2178" s="659"/>
      <c r="KYH2178" s="654"/>
      <c r="KYI2178" s="655"/>
      <c r="KYJ2178" s="655"/>
      <c r="KYK2178" s="1"/>
      <c r="KYL2178" s="1"/>
      <c r="KYN2178" s="650"/>
      <c r="KYO2178" s="645"/>
      <c r="KYP2178" s="659"/>
      <c r="KYQ2178" s="654"/>
      <c r="KYR2178" s="655"/>
      <c r="KYS2178" s="655"/>
      <c r="KYT2178" s="1"/>
      <c r="KYU2178" s="1"/>
      <c r="KYW2178" s="650"/>
      <c r="KYX2178" s="645"/>
      <c r="KYY2178" s="659"/>
      <c r="KYZ2178" s="654"/>
      <c r="KZA2178" s="655"/>
      <c r="KZB2178" s="655"/>
      <c r="KZC2178" s="1"/>
      <c r="KZD2178" s="1"/>
      <c r="KZF2178" s="650"/>
      <c r="KZG2178" s="645"/>
      <c r="KZH2178" s="659"/>
      <c r="KZI2178" s="654"/>
      <c r="KZJ2178" s="655"/>
      <c r="KZK2178" s="655"/>
      <c r="KZL2178" s="1"/>
      <c r="KZM2178" s="1"/>
      <c r="KZO2178" s="650"/>
      <c r="KZP2178" s="645"/>
      <c r="KZQ2178" s="659"/>
      <c r="KZR2178" s="654"/>
      <c r="KZS2178" s="655"/>
      <c r="KZT2178" s="655"/>
      <c r="KZU2178" s="1"/>
      <c r="KZV2178" s="1"/>
      <c r="KZX2178" s="650"/>
      <c r="KZY2178" s="645"/>
      <c r="KZZ2178" s="659"/>
      <c r="LAA2178" s="654"/>
      <c r="LAB2178" s="655"/>
      <c r="LAC2178" s="655"/>
      <c r="LAD2178" s="1"/>
      <c r="LAE2178" s="1"/>
      <c r="LAG2178" s="650"/>
      <c r="LAH2178" s="645"/>
      <c r="LAI2178" s="659"/>
      <c r="LAJ2178" s="654"/>
      <c r="LAK2178" s="655"/>
      <c r="LAL2178" s="655"/>
      <c r="LAM2178" s="1"/>
      <c r="LAN2178" s="1"/>
      <c r="LAP2178" s="650"/>
      <c r="LAQ2178" s="645"/>
      <c r="LAR2178" s="659"/>
      <c r="LAS2178" s="654"/>
      <c r="LAT2178" s="655"/>
      <c r="LAU2178" s="655"/>
      <c r="LAV2178" s="1"/>
      <c r="LAW2178" s="1"/>
      <c r="LAY2178" s="650"/>
      <c r="LAZ2178" s="645"/>
      <c r="LBA2178" s="659"/>
      <c r="LBB2178" s="654"/>
      <c r="LBC2178" s="655"/>
      <c r="LBD2178" s="655"/>
      <c r="LBE2178" s="1"/>
      <c r="LBF2178" s="1"/>
      <c r="LBH2178" s="650"/>
      <c r="LBI2178" s="645"/>
      <c r="LBJ2178" s="659"/>
      <c r="LBK2178" s="654"/>
      <c r="LBL2178" s="655"/>
      <c r="LBM2178" s="655"/>
      <c r="LBN2178" s="1"/>
      <c r="LBO2178" s="1"/>
      <c r="LBQ2178" s="650"/>
      <c r="LBR2178" s="645"/>
      <c r="LBS2178" s="659"/>
      <c r="LBT2178" s="654"/>
      <c r="LBU2178" s="655"/>
      <c r="LBV2178" s="655"/>
      <c r="LBW2178" s="1"/>
      <c r="LBX2178" s="1"/>
      <c r="LBZ2178" s="650"/>
      <c r="LCA2178" s="645"/>
      <c r="LCB2178" s="659"/>
      <c r="LCC2178" s="654"/>
      <c r="LCD2178" s="655"/>
      <c r="LCE2178" s="655"/>
      <c r="LCF2178" s="1"/>
      <c r="LCG2178" s="1"/>
      <c r="LCI2178" s="650"/>
      <c r="LCJ2178" s="645"/>
      <c r="LCK2178" s="659"/>
      <c r="LCL2178" s="654"/>
      <c r="LCM2178" s="655"/>
      <c r="LCN2178" s="655"/>
      <c r="LCO2178" s="1"/>
      <c r="LCP2178" s="1"/>
      <c r="LCR2178" s="650"/>
      <c r="LCS2178" s="645"/>
      <c r="LCT2178" s="659"/>
      <c r="LCU2178" s="654"/>
      <c r="LCV2178" s="655"/>
      <c r="LCW2178" s="655"/>
      <c r="LCX2178" s="1"/>
      <c r="LCY2178" s="1"/>
      <c r="LDA2178" s="650"/>
      <c r="LDB2178" s="645"/>
      <c r="LDC2178" s="659"/>
      <c r="LDD2178" s="654"/>
      <c r="LDE2178" s="655"/>
      <c r="LDF2178" s="655"/>
      <c r="LDG2178" s="1"/>
      <c r="LDH2178" s="1"/>
      <c r="LDJ2178" s="650"/>
      <c r="LDK2178" s="645"/>
      <c r="LDL2178" s="659"/>
      <c r="LDM2178" s="654"/>
      <c r="LDN2178" s="655"/>
      <c r="LDO2178" s="655"/>
      <c r="LDP2178" s="1"/>
      <c r="LDQ2178" s="1"/>
      <c r="LDS2178" s="650"/>
      <c r="LDT2178" s="645"/>
      <c r="LDU2178" s="659"/>
      <c r="LDV2178" s="654"/>
      <c r="LDW2178" s="655"/>
      <c r="LDX2178" s="655"/>
      <c r="LDY2178" s="1"/>
      <c r="LDZ2178" s="1"/>
      <c r="LEB2178" s="650"/>
      <c r="LEC2178" s="645"/>
      <c r="LED2178" s="659"/>
      <c r="LEE2178" s="654"/>
      <c r="LEF2178" s="655"/>
      <c r="LEG2178" s="655"/>
      <c r="LEH2178" s="1"/>
      <c r="LEI2178" s="1"/>
      <c r="LEK2178" s="650"/>
      <c r="LEL2178" s="645"/>
      <c r="LEM2178" s="659"/>
      <c r="LEN2178" s="654"/>
      <c r="LEO2178" s="655"/>
      <c r="LEP2178" s="655"/>
      <c r="LEQ2178" s="1"/>
      <c r="LER2178" s="1"/>
      <c r="LET2178" s="650"/>
      <c r="LEU2178" s="645"/>
      <c r="LEV2178" s="659"/>
      <c r="LEW2178" s="654"/>
      <c r="LEX2178" s="655"/>
      <c r="LEY2178" s="655"/>
      <c r="LEZ2178" s="1"/>
      <c r="LFA2178" s="1"/>
      <c r="LFC2178" s="650"/>
      <c r="LFD2178" s="645"/>
      <c r="LFE2178" s="659"/>
      <c r="LFF2178" s="654"/>
      <c r="LFG2178" s="655"/>
      <c r="LFH2178" s="655"/>
      <c r="LFI2178" s="1"/>
      <c r="LFJ2178" s="1"/>
      <c r="LFL2178" s="650"/>
      <c r="LFM2178" s="645"/>
      <c r="LFN2178" s="659"/>
      <c r="LFO2178" s="654"/>
      <c r="LFP2178" s="655"/>
      <c r="LFQ2178" s="655"/>
      <c r="LFR2178" s="1"/>
      <c r="LFS2178" s="1"/>
      <c r="LFU2178" s="650"/>
      <c r="LFV2178" s="645"/>
      <c r="LFW2178" s="659"/>
      <c r="LFX2178" s="654"/>
      <c r="LFY2178" s="655"/>
      <c r="LFZ2178" s="655"/>
      <c r="LGA2178" s="1"/>
      <c r="LGB2178" s="1"/>
      <c r="LGD2178" s="650"/>
      <c r="LGE2178" s="645"/>
      <c r="LGF2178" s="659"/>
      <c r="LGG2178" s="654"/>
      <c r="LGH2178" s="655"/>
      <c r="LGI2178" s="655"/>
      <c r="LGJ2178" s="1"/>
      <c r="LGK2178" s="1"/>
      <c r="LGM2178" s="650"/>
      <c r="LGN2178" s="645"/>
      <c r="LGO2178" s="659"/>
      <c r="LGP2178" s="654"/>
      <c r="LGQ2178" s="655"/>
      <c r="LGR2178" s="655"/>
      <c r="LGS2178" s="1"/>
      <c r="LGT2178" s="1"/>
      <c r="LGV2178" s="650"/>
      <c r="LGW2178" s="645"/>
      <c r="LGX2178" s="659"/>
      <c r="LGY2178" s="654"/>
      <c r="LGZ2178" s="655"/>
      <c r="LHA2178" s="655"/>
      <c r="LHB2178" s="1"/>
      <c r="LHC2178" s="1"/>
      <c r="LHE2178" s="650"/>
      <c r="LHF2178" s="645"/>
      <c r="LHG2178" s="659"/>
      <c r="LHH2178" s="654"/>
      <c r="LHI2178" s="655"/>
      <c r="LHJ2178" s="655"/>
      <c r="LHK2178" s="1"/>
      <c r="LHL2178" s="1"/>
      <c r="LHN2178" s="650"/>
      <c r="LHO2178" s="645"/>
      <c r="LHP2178" s="659"/>
      <c r="LHQ2178" s="654"/>
      <c r="LHR2178" s="655"/>
      <c r="LHS2178" s="655"/>
      <c r="LHT2178" s="1"/>
      <c r="LHU2178" s="1"/>
      <c r="LHW2178" s="650"/>
      <c r="LHX2178" s="645"/>
      <c r="LHY2178" s="659"/>
      <c r="LHZ2178" s="654"/>
      <c r="LIA2178" s="655"/>
      <c r="LIB2178" s="655"/>
      <c r="LIC2178" s="1"/>
      <c r="LID2178" s="1"/>
      <c r="LIF2178" s="650"/>
      <c r="LIG2178" s="645"/>
      <c r="LIH2178" s="659"/>
      <c r="LII2178" s="654"/>
      <c r="LIJ2178" s="655"/>
      <c r="LIK2178" s="655"/>
      <c r="LIL2178" s="1"/>
      <c r="LIM2178" s="1"/>
      <c r="LIO2178" s="650"/>
      <c r="LIP2178" s="645"/>
      <c r="LIQ2178" s="659"/>
      <c r="LIR2178" s="654"/>
      <c r="LIS2178" s="655"/>
      <c r="LIT2178" s="655"/>
      <c r="LIU2178" s="1"/>
      <c r="LIV2178" s="1"/>
      <c r="LIX2178" s="650"/>
      <c r="LIY2178" s="645"/>
      <c r="LIZ2178" s="659"/>
      <c r="LJA2178" s="654"/>
      <c r="LJB2178" s="655"/>
      <c r="LJC2178" s="655"/>
      <c r="LJD2178" s="1"/>
      <c r="LJE2178" s="1"/>
      <c r="LJG2178" s="650"/>
      <c r="LJH2178" s="645"/>
      <c r="LJI2178" s="659"/>
      <c r="LJJ2178" s="654"/>
      <c r="LJK2178" s="655"/>
      <c r="LJL2178" s="655"/>
      <c r="LJM2178" s="1"/>
      <c r="LJN2178" s="1"/>
      <c r="LJP2178" s="650"/>
      <c r="LJQ2178" s="645"/>
      <c r="LJR2178" s="659"/>
      <c r="LJS2178" s="654"/>
      <c r="LJT2178" s="655"/>
      <c r="LJU2178" s="655"/>
      <c r="LJV2178" s="1"/>
      <c r="LJW2178" s="1"/>
      <c r="LJY2178" s="650"/>
      <c r="LJZ2178" s="645"/>
      <c r="LKA2178" s="659"/>
      <c r="LKB2178" s="654"/>
      <c r="LKC2178" s="655"/>
      <c r="LKD2178" s="655"/>
      <c r="LKE2178" s="1"/>
      <c r="LKF2178" s="1"/>
      <c r="LKH2178" s="650"/>
      <c r="LKI2178" s="645"/>
      <c r="LKJ2178" s="659"/>
      <c r="LKK2178" s="654"/>
      <c r="LKL2178" s="655"/>
      <c r="LKM2178" s="655"/>
      <c r="LKN2178" s="1"/>
      <c r="LKO2178" s="1"/>
      <c r="LKQ2178" s="650"/>
      <c r="LKR2178" s="645"/>
      <c r="LKS2178" s="659"/>
      <c r="LKT2178" s="654"/>
      <c r="LKU2178" s="655"/>
      <c r="LKV2178" s="655"/>
      <c r="LKW2178" s="1"/>
      <c r="LKX2178" s="1"/>
      <c r="LKZ2178" s="650"/>
      <c r="LLA2178" s="645"/>
      <c r="LLB2178" s="659"/>
      <c r="LLC2178" s="654"/>
      <c r="LLD2178" s="655"/>
      <c r="LLE2178" s="655"/>
      <c r="LLF2178" s="1"/>
      <c r="LLG2178" s="1"/>
      <c r="LLI2178" s="650"/>
      <c r="LLJ2178" s="645"/>
      <c r="LLK2178" s="659"/>
      <c r="LLL2178" s="654"/>
      <c r="LLM2178" s="655"/>
      <c r="LLN2178" s="655"/>
      <c r="LLO2178" s="1"/>
      <c r="LLP2178" s="1"/>
      <c r="LLR2178" s="650"/>
      <c r="LLS2178" s="645"/>
      <c r="LLT2178" s="659"/>
      <c r="LLU2178" s="654"/>
      <c r="LLV2178" s="655"/>
      <c r="LLW2178" s="655"/>
      <c r="LLX2178" s="1"/>
      <c r="LLY2178" s="1"/>
      <c r="LMA2178" s="650"/>
      <c r="LMB2178" s="645"/>
      <c r="LMC2178" s="659"/>
      <c r="LMD2178" s="654"/>
      <c r="LME2178" s="655"/>
      <c r="LMF2178" s="655"/>
      <c r="LMG2178" s="1"/>
      <c r="LMH2178" s="1"/>
      <c r="LMJ2178" s="650"/>
      <c r="LMK2178" s="645"/>
      <c r="LML2178" s="659"/>
      <c r="LMM2178" s="654"/>
      <c r="LMN2178" s="655"/>
      <c r="LMO2178" s="655"/>
      <c r="LMP2178" s="1"/>
      <c r="LMQ2178" s="1"/>
      <c r="LMS2178" s="650"/>
      <c r="LMT2178" s="645"/>
      <c r="LMU2178" s="659"/>
      <c r="LMV2178" s="654"/>
      <c r="LMW2178" s="655"/>
      <c r="LMX2178" s="655"/>
      <c r="LMY2178" s="1"/>
      <c r="LMZ2178" s="1"/>
      <c r="LNB2178" s="650"/>
      <c r="LNC2178" s="645"/>
      <c r="LND2178" s="659"/>
      <c r="LNE2178" s="654"/>
      <c r="LNF2178" s="655"/>
      <c r="LNG2178" s="655"/>
      <c r="LNH2178" s="1"/>
      <c r="LNI2178" s="1"/>
      <c r="LNK2178" s="650"/>
      <c r="LNL2178" s="645"/>
      <c r="LNM2178" s="659"/>
      <c r="LNN2178" s="654"/>
      <c r="LNO2178" s="655"/>
      <c r="LNP2178" s="655"/>
      <c r="LNQ2178" s="1"/>
      <c r="LNR2178" s="1"/>
      <c r="LNT2178" s="650"/>
      <c r="LNU2178" s="645"/>
      <c r="LNV2178" s="659"/>
      <c r="LNW2178" s="654"/>
      <c r="LNX2178" s="655"/>
      <c r="LNY2178" s="655"/>
      <c r="LNZ2178" s="1"/>
      <c r="LOA2178" s="1"/>
      <c r="LOC2178" s="650"/>
      <c r="LOD2178" s="645"/>
      <c r="LOE2178" s="659"/>
      <c r="LOF2178" s="654"/>
      <c r="LOG2178" s="655"/>
      <c r="LOH2178" s="655"/>
      <c r="LOI2178" s="1"/>
      <c r="LOJ2178" s="1"/>
      <c r="LOL2178" s="650"/>
      <c r="LOM2178" s="645"/>
      <c r="LON2178" s="659"/>
      <c r="LOO2178" s="654"/>
      <c r="LOP2178" s="655"/>
      <c r="LOQ2178" s="655"/>
      <c r="LOR2178" s="1"/>
      <c r="LOS2178" s="1"/>
      <c r="LOU2178" s="650"/>
      <c r="LOV2178" s="645"/>
      <c r="LOW2178" s="659"/>
      <c r="LOX2178" s="654"/>
      <c r="LOY2178" s="655"/>
      <c r="LOZ2178" s="655"/>
      <c r="LPA2178" s="1"/>
      <c r="LPB2178" s="1"/>
      <c r="LPD2178" s="650"/>
      <c r="LPE2178" s="645"/>
      <c r="LPF2178" s="659"/>
      <c r="LPG2178" s="654"/>
      <c r="LPH2178" s="655"/>
      <c r="LPI2178" s="655"/>
      <c r="LPJ2178" s="1"/>
      <c r="LPK2178" s="1"/>
      <c r="LPM2178" s="650"/>
      <c r="LPN2178" s="645"/>
      <c r="LPO2178" s="659"/>
      <c r="LPP2178" s="654"/>
      <c r="LPQ2178" s="655"/>
      <c r="LPR2178" s="655"/>
      <c r="LPS2178" s="1"/>
      <c r="LPT2178" s="1"/>
      <c r="LPV2178" s="650"/>
      <c r="LPW2178" s="645"/>
      <c r="LPX2178" s="659"/>
      <c r="LPY2178" s="654"/>
      <c r="LPZ2178" s="655"/>
      <c r="LQA2178" s="655"/>
      <c r="LQB2178" s="1"/>
      <c r="LQC2178" s="1"/>
      <c r="LQE2178" s="650"/>
      <c r="LQF2178" s="645"/>
      <c r="LQG2178" s="659"/>
      <c r="LQH2178" s="654"/>
      <c r="LQI2178" s="655"/>
      <c r="LQJ2178" s="655"/>
      <c r="LQK2178" s="1"/>
      <c r="LQL2178" s="1"/>
      <c r="LQN2178" s="650"/>
      <c r="LQO2178" s="645"/>
      <c r="LQP2178" s="659"/>
      <c r="LQQ2178" s="654"/>
      <c r="LQR2178" s="655"/>
      <c r="LQS2178" s="655"/>
      <c r="LQT2178" s="1"/>
      <c r="LQU2178" s="1"/>
      <c r="LQW2178" s="650"/>
      <c r="LQX2178" s="645"/>
      <c r="LQY2178" s="659"/>
      <c r="LQZ2178" s="654"/>
      <c r="LRA2178" s="655"/>
      <c r="LRB2178" s="655"/>
      <c r="LRC2178" s="1"/>
      <c r="LRD2178" s="1"/>
      <c r="LRF2178" s="650"/>
      <c r="LRG2178" s="645"/>
      <c r="LRH2178" s="659"/>
      <c r="LRI2178" s="654"/>
      <c r="LRJ2178" s="655"/>
      <c r="LRK2178" s="655"/>
      <c r="LRL2178" s="1"/>
      <c r="LRM2178" s="1"/>
      <c r="LRO2178" s="650"/>
      <c r="LRP2178" s="645"/>
      <c r="LRQ2178" s="659"/>
      <c r="LRR2178" s="654"/>
      <c r="LRS2178" s="655"/>
      <c r="LRT2178" s="655"/>
      <c r="LRU2178" s="1"/>
      <c r="LRV2178" s="1"/>
      <c r="LRX2178" s="650"/>
      <c r="LRY2178" s="645"/>
      <c r="LRZ2178" s="659"/>
      <c r="LSA2178" s="654"/>
      <c r="LSB2178" s="655"/>
      <c r="LSC2178" s="655"/>
      <c r="LSD2178" s="1"/>
      <c r="LSE2178" s="1"/>
      <c r="LSG2178" s="650"/>
      <c r="LSH2178" s="645"/>
      <c r="LSI2178" s="659"/>
      <c r="LSJ2178" s="654"/>
      <c r="LSK2178" s="655"/>
      <c r="LSL2178" s="655"/>
      <c r="LSM2178" s="1"/>
      <c r="LSN2178" s="1"/>
      <c r="LSP2178" s="650"/>
      <c r="LSQ2178" s="645"/>
      <c r="LSR2178" s="659"/>
      <c r="LSS2178" s="654"/>
      <c r="LST2178" s="655"/>
      <c r="LSU2178" s="655"/>
      <c r="LSV2178" s="1"/>
      <c r="LSW2178" s="1"/>
      <c r="LSY2178" s="650"/>
      <c r="LSZ2178" s="645"/>
      <c r="LTA2178" s="659"/>
      <c r="LTB2178" s="654"/>
      <c r="LTC2178" s="655"/>
      <c r="LTD2178" s="655"/>
      <c r="LTE2178" s="1"/>
      <c r="LTF2178" s="1"/>
      <c r="LTH2178" s="650"/>
      <c r="LTI2178" s="645"/>
      <c r="LTJ2178" s="659"/>
      <c r="LTK2178" s="654"/>
      <c r="LTL2178" s="655"/>
      <c r="LTM2178" s="655"/>
      <c r="LTN2178" s="1"/>
      <c r="LTO2178" s="1"/>
      <c r="LTQ2178" s="650"/>
      <c r="LTR2178" s="645"/>
      <c r="LTS2178" s="659"/>
      <c r="LTT2178" s="654"/>
      <c r="LTU2178" s="655"/>
      <c r="LTV2178" s="655"/>
      <c r="LTW2178" s="1"/>
      <c r="LTX2178" s="1"/>
      <c r="LTZ2178" s="650"/>
      <c r="LUA2178" s="645"/>
      <c r="LUB2178" s="659"/>
      <c r="LUC2178" s="654"/>
      <c r="LUD2178" s="655"/>
      <c r="LUE2178" s="655"/>
      <c r="LUF2178" s="1"/>
      <c r="LUG2178" s="1"/>
      <c r="LUI2178" s="650"/>
      <c r="LUJ2178" s="645"/>
      <c r="LUK2178" s="659"/>
      <c r="LUL2178" s="654"/>
      <c r="LUM2178" s="655"/>
      <c r="LUN2178" s="655"/>
      <c r="LUO2178" s="1"/>
      <c r="LUP2178" s="1"/>
      <c r="LUR2178" s="650"/>
      <c r="LUS2178" s="645"/>
      <c r="LUT2178" s="659"/>
      <c r="LUU2178" s="654"/>
      <c r="LUV2178" s="655"/>
      <c r="LUW2178" s="655"/>
      <c r="LUX2178" s="1"/>
      <c r="LUY2178" s="1"/>
      <c r="LVA2178" s="650"/>
      <c r="LVB2178" s="645"/>
      <c r="LVC2178" s="659"/>
      <c r="LVD2178" s="654"/>
      <c r="LVE2178" s="655"/>
      <c r="LVF2178" s="655"/>
      <c r="LVG2178" s="1"/>
      <c r="LVH2178" s="1"/>
      <c r="LVJ2178" s="650"/>
      <c r="LVK2178" s="645"/>
      <c r="LVL2178" s="659"/>
      <c r="LVM2178" s="654"/>
      <c r="LVN2178" s="655"/>
      <c r="LVO2178" s="655"/>
      <c r="LVP2178" s="1"/>
      <c r="LVQ2178" s="1"/>
      <c r="LVS2178" s="650"/>
      <c r="LVT2178" s="645"/>
      <c r="LVU2178" s="659"/>
      <c r="LVV2178" s="654"/>
      <c r="LVW2178" s="655"/>
      <c r="LVX2178" s="655"/>
      <c r="LVY2178" s="1"/>
      <c r="LVZ2178" s="1"/>
      <c r="LWB2178" s="650"/>
      <c r="LWC2178" s="645"/>
      <c r="LWD2178" s="659"/>
      <c r="LWE2178" s="654"/>
      <c r="LWF2178" s="655"/>
      <c r="LWG2178" s="655"/>
      <c r="LWH2178" s="1"/>
      <c r="LWI2178" s="1"/>
      <c r="LWK2178" s="650"/>
      <c r="LWL2178" s="645"/>
      <c r="LWM2178" s="659"/>
      <c r="LWN2178" s="654"/>
      <c r="LWO2178" s="655"/>
      <c r="LWP2178" s="655"/>
      <c r="LWQ2178" s="1"/>
      <c r="LWR2178" s="1"/>
      <c r="LWT2178" s="650"/>
      <c r="LWU2178" s="645"/>
      <c r="LWV2178" s="659"/>
      <c r="LWW2178" s="654"/>
      <c r="LWX2178" s="655"/>
      <c r="LWY2178" s="655"/>
      <c r="LWZ2178" s="1"/>
      <c r="LXA2178" s="1"/>
      <c r="LXC2178" s="650"/>
      <c r="LXD2178" s="645"/>
      <c r="LXE2178" s="659"/>
      <c r="LXF2178" s="654"/>
      <c r="LXG2178" s="655"/>
      <c r="LXH2178" s="655"/>
      <c r="LXI2178" s="1"/>
      <c r="LXJ2178" s="1"/>
      <c r="LXL2178" s="650"/>
      <c r="LXM2178" s="645"/>
      <c r="LXN2178" s="659"/>
      <c r="LXO2178" s="654"/>
      <c r="LXP2178" s="655"/>
      <c r="LXQ2178" s="655"/>
      <c r="LXR2178" s="1"/>
      <c r="LXS2178" s="1"/>
      <c r="LXU2178" s="650"/>
      <c r="LXV2178" s="645"/>
      <c r="LXW2178" s="659"/>
      <c r="LXX2178" s="654"/>
      <c r="LXY2178" s="655"/>
      <c r="LXZ2178" s="655"/>
      <c r="LYA2178" s="1"/>
      <c r="LYB2178" s="1"/>
      <c r="LYD2178" s="650"/>
      <c r="LYE2178" s="645"/>
      <c r="LYF2178" s="659"/>
      <c r="LYG2178" s="654"/>
      <c r="LYH2178" s="655"/>
      <c r="LYI2178" s="655"/>
      <c r="LYJ2178" s="1"/>
      <c r="LYK2178" s="1"/>
      <c r="LYM2178" s="650"/>
      <c r="LYN2178" s="645"/>
      <c r="LYO2178" s="659"/>
      <c r="LYP2178" s="654"/>
      <c r="LYQ2178" s="655"/>
      <c r="LYR2178" s="655"/>
      <c r="LYS2178" s="1"/>
      <c r="LYT2178" s="1"/>
      <c r="LYV2178" s="650"/>
      <c r="LYW2178" s="645"/>
      <c r="LYX2178" s="659"/>
      <c r="LYY2178" s="654"/>
      <c r="LYZ2178" s="655"/>
      <c r="LZA2178" s="655"/>
      <c r="LZB2178" s="1"/>
      <c r="LZC2178" s="1"/>
      <c r="LZE2178" s="650"/>
      <c r="LZF2178" s="645"/>
      <c r="LZG2178" s="659"/>
      <c r="LZH2178" s="654"/>
      <c r="LZI2178" s="655"/>
      <c r="LZJ2178" s="655"/>
      <c r="LZK2178" s="1"/>
      <c r="LZL2178" s="1"/>
      <c r="LZN2178" s="650"/>
      <c r="LZO2178" s="645"/>
      <c r="LZP2178" s="659"/>
      <c r="LZQ2178" s="654"/>
      <c r="LZR2178" s="655"/>
      <c r="LZS2178" s="655"/>
      <c r="LZT2178" s="1"/>
      <c r="LZU2178" s="1"/>
      <c r="LZW2178" s="650"/>
      <c r="LZX2178" s="645"/>
      <c r="LZY2178" s="659"/>
      <c r="LZZ2178" s="654"/>
      <c r="MAA2178" s="655"/>
      <c r="MAB2178" s="655"/>
      <c r="MAC2178" s="1"/>
      <c r="MAD2178" s="1"/>
      <c r="MAF2178" s="650"/>
      <c r="MAG2178" s="645"/>
      <c r="MAH2178" s="659"/>
      <c r="MAI2178" s="654"/>
      <c r="MAJ2178" s="655"/>
      <c r="MAK2178" s="655"/>
      <c r="MAL2178" s="1"/>
      <c r="MAM2178" s="1"/>
      <c r="MAO2178" s="650"/>
      <c r="MAP2178" s="645"/>
      <c r="MAQ2178" s="659"/>
      <c r="MAR2178" s="654"/>
      <c r="MAS2178" s="655"/>
      <c r="MAT2178" s="655"/>
      <c r="MAU2178" s="1"/>
      <c r="MAV2178" s="1"/>
      <c r="MAX2178" s="650"/>
      <c r="MAY2178" s="645"/>
      <c r="MAZ2178" s="659"/>
      <c r="MBA2178" s="654"/>
      <c r="MBB2178" s="655"/>
      <c r="MBC2178" s="655"/>
      <c r="MBD2178" s="1"/>
      <c r="MBE2178" s="1"/>
      <c r="MBG2178" s="650"/>
      <c r="MBH2178" s="645"/>
      <c r="MBI2178" s="659"/>
      <c r="MBJ2178" s="654"/>
      <c r="MBK2178" s="655"/>
      <c r="MBL2178" s="655"/>
      <c r="MBM2178" s="1"/>
      <c r="MBN2178" s="1"/>
      <c r="MBP2178" s="650"/>
      <c r="MBQ2178" s="645"/>
      <c r="MBR2178" s="659"/>
      <c r="MBS2178" s="654"/>
      <c r="MBT2178" s="655"/>
      <c r="MBU2178" s="655"/>
      <c r="MBV2178" s="1"/>
      <c r="MBW2178" s="1"/>
      <c r="MBY2178" s="650"/>
      <c r="MBZ2178" s="645"/>
      <c r="MCA2178" s="659"/>
      <c r="MCB2178" s="654"/>
      <c r="MCC2178" s="655"/>
      <c r="MCD2178" s="655"/>
      <c r="MCE2178" s="1"/>
      <c r="MCF2178" s="1"/>
      <c r="MCH2178" s="650"/>
      <c r="MCI2178" s="645"/>
      <c r="MCJ2178" s="659"/>
      <c r="MCK2178" s="654"/>
      <c r="MCL2178" s="655"/>
      <c r="MCM2178" s="655"/>
      <c r="MCN2178" s="1"/>
      <c r="MCO2178" s="1"/>
      <c r="MCQ2178" s="650"/>
      <c r="MCR2178" s="645"/>
      <c r="MCS2178" s="659"/>
      <c r="MCT2178" s="654"/>
      <c r="MCU2178" s="655"/>
      <c r="MCV2178" s="655"/>
      <c r="MCW2178" s="1"/>
      <c r="MCX2178" s="1"/>
      <c r="MCZ2178" s="650"/>
      <c r="MDA2178" s="645"/>
      <c r="MDB2178" s="659"/>
      <c r="MDC2178" s="654"/>
      <c r="MDD2178" s="655"/>
      <c r="MDE2178" s="655"/>
      <c r="MDF2178" s="1"/>
      <c r="MDG2178" s="1"/>
      <c r="MDI2178" s="650"/>
      <c r="MDJ2178" s="645"/>
      <c r="MDK2178" s="659"/>
      <c r="MDL2178" s="654"/>
      <c r="MDM2178" s="655"/>
      <c r="MDN2178" s="655"/>
      <c r="MDO2178" s="1"/>
      <c r="MDP2178" s="1"/>
      <c r="MDR2178" s="650"/>
      <c r="MDS2178" s="645"/>
      <c r="MDT2178" s="659"/>
      <c r="MDU2178" s="654"/>
      <c r="MDV2178" s="655"/>
      <c r="MDW2178" s="655"/>
      <c r="MDX2178" s="1"/>
      <c r="MDY2178" s="1"/>
      <c r="MEA2178" s="650"/>
      <c r="MEB2178" s="645"/>
      <c r="MEC2178" s="659"/>
      <c r="MED2178" s="654"/>
      <c r="MEE2178" s="655"/>
      <c r="MEF2178" s="655"/>
      <c r="MEG2178" s="1"/>
      <c r="MEH2178" s="1"/>
      <c r="MEJ2178" s="650"/>
      <c r="MEK2178" s="645"/>
      <c r="MEL2178" s="659"/>
      <c r="MEM2178" s="654"/>
      <c r="MEN2178" s="655"/>
      <c r="MEO2178" s="655"/>
      <c r="MEP2178" s="1"/>
      <c r="MEQ2178" s="1"/>
      <c r="MES2178" s="650"/>
      <c r="MET2178" s="645"/>
      <c r="MEU2178" s="659"/>
      <c r="MEV2178" s="654"/>
      <c r="MEW2178" s="655"/>
      <c r="MEX2178" s="655"/>
      <c r="MEY2178" s="1"/>
      <c r="MEZ2178" s="1"/>
      <c r="MFB2178" s="650"/>
      <c r="MFC2178" s="645"/>
      <c r="MFD2178" s="659"/>
      <c r="MFE2178" s="654"/>
      <c r="MFF2178" s="655"/>
      <c r="MFG2178" s="655"/>
      <c r="MFH2178" s="1"/>
      <c r="MFI2178" s="1"/>
      <c r="MFK2178" s="650"/>
      <c r="MFL2178" s="645"/>
      <c r="MFM2178" s="659"/>
      <c r="MFN2178" s="654"/>
      <c r="MFO2178" s="655"/>
      <c r="MFP2178" s="655"/>
      <c r="MFQ2178" s="1"/>
      <c r="MFR2178" s="1"/>
      <c r="MFT2178" s="650"/>
      <c r="MFU2178" s="645"/>
      <c r="MFV2178" s="659"/>
      <c r="MFW2178" s="654"/>
      <c r="MFX2178" s="655"/>
      <c r="MFY2178" s="655"/>
      <c r="MFZ2178" s="1"/>
      <c r="MGA2178" s="1"/>
      <c r="MGC2178" s="650"/>
      <c r="MGD2178" s="645"/>
      <c r="MGE2178" s="659"/>
      <c r="MGF2178" s="654"/>
      <c r="MGG2178" s="655"/>
      <c r="MGH2178" s="655"/>
      <c r="MGI2178" s="1"/>
      <c r="MGJ2178" s="1"/>
      <c r="MGL2178" s="650"/>
      <c r="MGM2178" s="645"/>
      <c r="MGN2178" s="659"/>
      <c r="MGO2178" s="654"/>
      <c r="MGP2178" s="655"/>
      <c r="MGQ2178" s="655"/>
      <c r="MGR2178" s="1"/>
      <c r="MGS2178" s="1"/>
      <c r="MGU2178" s="650"/>
      <c r="MGV2178" s="645"/>
      <c r="MGW2178" s="659"/>
      <c r="MGX2178" s="654"/>
      <c r="MGY2178" s="655"/>
      <c r="MGZ2178" s="655"/>
      <c r="MHA2178" s="1"/>
      <c r="MHB2178" s="1"/>
      <c r="MHD2178" s="650"/>
      <c r="MHE2178" s="645"/>
      <c r="MHF2178" s="659"/>
      <c r="MHG2178" s="654"/>
      <c r="MHH2178" s="655"/>
      <c r="MHI2178" s="655"/>
      <c r="MHJ2178" s="1"/>
      <c r="MHK2178" s="1"/>
      <c r="MHM2178" s="650"/>
      <c r="MHN2178" s="645"/>
      <c r="MHO2178" s="659"/>
      <c r="MHP2178" s="654"/>
      <c r="MHQ2178" s="655"/>
      <c r="MHR2178" s="655"/>
      <c r="MHS2178" s="1"/>
      <c r="MHT2178" s="1"/>
      <c r="MHV2178" s="650"/>
      <c r="MHW2178" s="645"/>
      <c r="MHX2178" s="659"/>
      <c r="MHY2178" s="654"/>
      <c r="MHZ2178" s="655"/>
      <c r="MIA2178" s="655"/>
      <c r="MIB2178" s="1"/>
      <c r="MIC2178" s="1"/>
      <c r="MIE2178" s="650"/>
      <c r="MIF2178" s="645"/>
      <c r="MIG2178" s="659"/>
      <c r="MIH2178" s="654"/>
      <c r="MII2178" s="655"/>
      <c r="MIJ2178" s="655"/>
      <c r="MIK2178" s="1"/>
      <c r="MIL2178" s="1"/>
      <c r="MIN2178" s="650"/>
      <c r="MIO2178" s="645"/>
      <c r="MIP2178" s="659"/>
      <c r="MIQ2178" s="654"/>
      <c r="MIR2178" s="655"/>
      <c r="MIS2178" s="655"/>
      <c r="MIT2178" s="1"/>
      <c r="MIU2178" s="1"/>
      <c r="MIW2178" s="650"/>
      <c r="MIX2178" s="645"/>
      <c r="MIY2178" s="659"/>
      <c r="MIZ2178" s="654"/>
      <c r="MJA2178" s="655"/>
      <c r="MJB2178" s="655"/>
      <c r="MJC2178" s="1"/>
      <c r="MJD2178" s="1"/>
      <c r="MJF2178" s="650"/>
      <c r="MJG2178" s="645"/>
      <c r="MJH2178" s="659"/>
      <c r="MJI2178" s="654"/>
      <c r="MJJ2178" s="655"/>
      <c r="MJK2178" s="655"/>
      <c r="MJL2178" s="1"/>
      <c r="MJM2178" s="1"/>
      <c r="MJO2178" s="650"/>
      <c r="MJP2178" s="645"/>
      <c r="MJQ2178" s="659"/>
      <c r="MJR2178" s="654"/>
      <c r="MJS2178" s="655"/>
      <c r="MJT2178" s="655"/>
      <c r="MJU2178" s="1"/>
      <c r="MJV2178" s="1"/>
      <c r="MJX2178" s="650"/>
      <c r="MJY2178" s="645"/>
      <c r="MJZ2178" s="659"/>
      <c r="MKA2178" s="654"/>
      <c r="MKB2178" s="655"/>
      <c r="MKC2178" s="655"/>
      <c r="MKD2178" s="1"/>
      <c r="MKE2178" s="1"/>
      <c r="MKG2178" s="650"/>
      <c r="MKH2178" s="645"/>
      <c r="MKI2178" s="659"/>
      <c r="MKJ2178" s="654"/>
      <c r="MKK2178" s="655"/>
      <c r="MKL2178" s="655"/>
      <c r="MKM2178" s="1"/>
      <c r="MKN2178" s="1"/>
      <c r="MKP2178" s="650"/>
      <c r="MKQ2178" s="645"/>
      <c r="MKR2178" s="659"/>
      <c r="MKS2178" s="654"/>
      <c r="MKT2178" s="655"/>
      <c r="MKU2178" s="655"/>
      <c r="MKV2178" s="1"/>
      <c r="MKW2178" s="1"/>
      <c r="MKY2178" s="650"/>
      <c r="MKZ2178" s="645"/>
      <c r="MLA2178" s="659"/>
      <c r="MLB2178" s="654"/>
      <c r="MLC2178" s="655"/>
      <c r="MLD2178" s="655"/>
      <c r="MLE2178" s="1"/>
      <c r="MLF2178" s="1"/>
      <c r="MLH2178" s="650"/>
      <c r="MLI2178" s="645"/>
      <c r="MLJ2178" s="659"/>
      <c r="MLK2178" s="654"/>
      <c r="MLL2178" s="655"/>
      <c r="MLM2178" s="655"/>
      <c r="MLN2178" s="1"/>
      <c r="MLO2178" s="1"/>
      <c r="MLQ2178" s="650"/>
      <c r="MLR2178" s="645"/>
      <c r="MLS2178" s="659"/>
      <c r="MLT2178" s="654"/>
      <c r="MLU2178" s="655"/>
      <c r="MLV2178" s="655"/>
      <c r="MLW2178" s="1"/>
      <c r="MLX2178" s="1"/>
      <c r="MLZ2178" s="650"/>
      <c r="MMA2178" s="645"/>
      <c r="MMB2178" s="659"/>
      <c r="MMC2178" s="654"/>
      <c r="MMD2178" s="655"/>
      <c r="MME2178" s="655"/>
      <c r="MMF2178" s="1"/>
      <c r="MMG2178" s="1"/>
      <c r="MMI2178" s="650"/>
      <c r="MMJ2178" s="645"/>
      <c r="MMK2178" s="659"/>
      <c r="MML2178" s="654"/>
      <c r="MMM2178" s="655"/>
      <c r="MMN2178" s="655"/>
      <c r="MMO2178" s="1"/>
      <c r="MMP2178" s="1"/>
      <c r="MMR2178" s="650"/>
      <c r="MMS2178" s="645"/>
      <c r="MMT2178" s="659"/>
      <c r="MMU2178" s="654"/>
      <c r="MMV2178" s="655"/>
      <c r="MMW2178" s="655"/>
      <c r="MMX2178" s="1"/>
      <c r="MMY2178" s="1"/>
      <c r="MNA2178" s="650"/>
      <c r="MNB2178" s="645"/>
      <c r="MNC2178" s="659"/>
      <c r="MND2178" s="654"/>
      <c r="MNE2178" s="655"/>
      <c r="MNF2178" s="655"/>
      <c r="MNG2178" s="1"/>
      <c r="MNH2178" s="1"/>
      <c r="MNJ2178" s="650"/>
      <c r="MNK2178" s="645"/>
      <c r="MNL2178" s="659"/>
      <c r="MNM2178" s="654"/>
      <c r="MNN2178" s="655"/>
      <c r="MNO2178" s="655"/>
      <c r="MNP2178" s="1"/>
      <c r="MNQ2178" s="1"/>
      <c r="MNS2178" s="650"/>
      <c r="MNT2178" s="645"/>
      <c r="MNU2178" s="659"/>
      <c r="MNV2178" s="654"/>
      <c r="MNW2178" s="655"/>
      <c r="MNX2178" s="655"/>
      <c r="MNY2178" s="1"/>
      <c r="MNZ2178" s="1"/>
      <c r="MOB2178" s="650"/>
      <c r="MOC2178" s="645"/>
      <c r="MOD2178" s="659"/>
      <c r="MOE2178" s="654"/>
      <c r="MOF2178" s="655"/>
      <c r="MOG2178" s="655"/>
      <c r="MOH2178" s="1"/>
      <c r="MOI2178" s="1"/>
      <c r="MOK2178" s="650"/>
      <c r="MOL2178" s="645"/>
      <c r="MOM2178" s="659"/>
      <c r="MON2178" s="654"/>
      <c r="MOO2178" s="655"/>
      <c r="MOP2178" s="655"/>
      <c r="MOQ2178" s="1"/>
      <c r="MOR2178" s="1"/>
      <c r="MOT2178" s="650"/>
      <c r="MOU2178" s="645"/>
      <c r="MOV2178" s="659"/>
      <c r="MOW2178" s="654"/>
      <c r="MOX2178" s="655"/>
      <c r="MOY2178" s="655"/>
      <c r="MOZ2178" s="1"/>
      <c r="MPA2178" s="1"/>
      <c r="MPC2178" s="650"/>
      <c r="MPD2178" s="645"/>
      <c r="MPE2178" s="659"/>
      <c r="MPF2178" s="654"/>
      <c r="MPG2178" s="655"/>
      <c r="MPH2178" s="655"/>
      <c r="MPI2178" s="1"/>
      <c r="MPJ2178" s="1"/>
      <c r="MPL2178" s="650"/>
      <c r="MPM2178" s="645"/>
      <c r="MPN2178" s="659"/>
      <c r="MPO2178" s="654"/>
      <c r="MPP2178" s="655"/>
      <c r="MPQ2178" s="655"/>
      <c r="MPR2178" s="1"/>
      <c r="MPS2178" s="1"/>
      <c r="MPU2178" s="650"/>
      <c r="MPV2178" s="645"/>
      <c r="MPW2178" s="659"/>
      <c r="MPX2178" s="654"/>
      <c r="MPY2178" s="655"/>
      <c r="MPZ2178" s="655"/>
      <c r="MQA2178" s="1"/>
      <c r="MQB2178" s="1"/>
      <c r="MQD2178" s="650"/>
      <c r="MQE2178" s="645"/>
      <c r="MQF2178" s="659"/>
      <c r="MQG2178" s="654"/>
      <c r="MQH2178" s="655"/>
      <c r="MQI2178" s="655"/>
      <c r="MQJ2178" s="1"/>
      <c r="MQK2178" s="1"/>
      <c r="MQM2178" s="650"/>
      <c r="MQN2178" s="645"/>
      <c r="MQO2178" s="659"/>
      <c r="MQP2178" s="654"/>
      <c r="MQQ2178" s="655"/>
      <c r="MQR2178" s="655"/>
      <c r="MQS2178" s="1"/>
      <c r="MQT2178" s="1"/>
      <c r="MQV2178" s="650"/>
      <c r="MQW2178" s="645"/>
      <c r="MQX2178" s="659"/>
      <c r="MQY2178" s="654"/>
      <c r="MQZ2178" s="655"/>
      <c r="MRA2178" s="655"/>
      <c r="MRB2178" s="1"/>
      <c r="MRC2178" s="1"/>
      <c r="MRE2178" s="650"/>
      <c r="MRF2178" s="645"/>
      <c r="MRG2178" s="659"/>
      <c r="MRH2178" s="654"/>
      <c r="MRI2178" s="655"/>
      <c r="MRJ2178" s="655"/>
      <c r="MRK2178" s="1"/>
      <c r="MRL2178" s="1"/>
      <c r="MRN2178" s="650"/>
      <c r="MRO2178" s="645"/>
      <c r="MRP2178" s="659"/>
      <c r="MRQ2178" s="654"/>
      <c r="MRR2178" s="655"/>
      <c r="MRS2178" s="655"/>
      <c r="MRT2178" s="1"/>
      <c r="MRU2178" s="1"/>
      <c r="MRW2178" s="650"/>
      <c r="MRX2178" s="645"/>
      <c r="MRY2178" s="659"/>
      <c r="MRZ2178" s="654"/>
      <c r="MSA2178" s="655"/>
      <c r="MSB2178" s="655"/>
      <c r="MSC2178" s="1"/>
      <c r="MSD2178" s="1"/>
      <c r="MSF2178" s="650"/>
      <c r="MSG2178" s="645"/>
      <c r="MSH2178" s="659"/>
      <c r="MSI2178" s="654"/>
      <c r="MSJ2178" s="655"/>
      <c r="MSK2178" s="655"/>
      <c r="MSL2178" s="1"/>
      <c r="MSM2178" s="1"/>
      <c r="MSO2178" s="650"/>
      <c r="MSP2178" s="645"/>
      <c r="MSQ2178" s="659"/>
      <c r="MSR2178" s="654"/>
      <c r="MSS2178" s="655"/>
      <c r="MST2178" s="655"/>
      <c r="MSU2178" s="1"/>
      <c r="MSV2178" s="1"/>
      <c r="MSX2178" s="650"/>
      <c r="MSY2178" s="645"/>
      <c r="MSZ2178" s="659"/>
      <c r="MTA2178" s="654"/>
      <c r="MTB2178" s="655"/>
      <c r="MTC2178" s="655"/>
      <c r="MTD2178" s="1"/>
      <c r="MTE2178" s="1"/>
      <c r="MTG2178" s="650"/>
      <c r="MTH2178" s="645"/>
      <c r="MTI2178" s="659"/>
      <c r="MTJ2178" s="654"/>
      <c r="MTK2178" s="655"/>
      <c r="MTL2178" s="655"/>
      <c r="MTM2178" s="1"/>
      <c r="MTN2178" s="1"/>
      <c r="MTP2178" s="650"/>
      <c r="MTQ2178" s="645"/>
      <c r="MTR2178" s="659"/>
      <c r="MTS2178" s="654"/>
      <c r="MTT2178" s="655"/>
      <c r="MTU2178" s="655"/>
      <c r="MTV2178" s="1"/>
      <c r="MTW2178" s="1"/>
      <c r="MTY2178" s="650"/>
      <c r="MTZ2178" s="645"/>
      <c r="MUA2178" s="659"/>
      <c r="MUB2178" s="654"/>
      <c r="MUC2178" s="655"/>
      <c r="MUD2178" s="655"/>
      <c r="MUE2178" s="1"/>
      <c r="MUF2178" s="1"/>
      <c r="MUH2178" s="650"/>
      <c r="MUI2178" s="645"/>
      <c r="MUJ2178" s="659"/>
      <c r="MUK2178" s="654"/>
      <c r="MUL2178" s="655"/>
      <c r="MUM2178" s="655"/>
      <c r="MUN2178" s="1"/>
      <c r="MUO2178" s="1"/>
      <c r="MUQ2178" s="650"/>
      <c r="MUR2178" s="645"/>
      <c r="MUS2178" s="659"/>
      <c r="MUT2178" s="654"/>
      <c r="MUU2178" s="655"/>
      <c r="MUV2178" s="655"/>
      <c r="MUW2178" s="1"/>
      <c r="MUX2178" s="1"/>
      <c r="MUZ2178" s="650"/>
      <c r="MVA2178" s="645"/>
      <c r="MVB2178" s="659"/>
      <c r="MVC2178" s="654"/>
      <c r="MVD2178" s="655"/>
      <c r="MVE2178" s="655"/>
      <c r="MVF2178" s="1"/>
      <c r="MVG2178" s="1"/>
      <c r="MVI2178" s="650"/>
      <c r="MVJ2178" s="645"/>
      <c r="MVK2178" s="659"/>
      <c r="MVL2178" s="654"/>
      <c r="MVM2178" s="655"/>
      <c r="MVN2178" s="655"/>
      <c r="MVO2178" s="1"/>
      <c r="MVP2178" s="1"/>
      <c r="MVR2178" s="650"/>
      <c r="MVS2178" s="645"/>
      <c r="MVT2178" s="659"/>
      <c r="MVU2178" s="654"/>
      <c r="MVV2178" s="655"/>
      <c r="MVW2178" s="655"/>
      <c r="MVX2178" s="1"/>
      <c r="MVY2178" s="1"/>
      <c r="MWA2178" s="650"/>
      <c r="MWB2178" s="645"/>
      <c r="MWC2178" s="659"/>
      <c r="MWD2178" s="654"/>
      <c r="MWE2178" s="655"/>
      <c r="MWF2178" s="655"/>
      <c r="MWG2178" s="1"/>
      <c r="MWH2178" s="1"/>
      <c r="MWJ2178" s="650"/>
      <c r="MWK2178" s="645"/>
      <c r="MWL2178" s="659"/>
      <c r="MWM2178" s="654"/>
      <c r="MWN2178" s="655"/>
      <c r="MWO2178" s="655"/>
      <c r="MWP2178" s="1"/>
      <c r="MWQ2178" s="1"/>
      <c r="MWS2178" s="650"/>
      <c r="MWT2178" s="645"/>
      <c r="MWU2178" s="659"/>
      <c r="MWV2178" s="654"/>
      <c r="MWW2178" s="655"/>
      <c r="MWX2178" s="655"/>
      <c r="MWY2178" s="1"/>
      <c r="MWZ2178" s="1"/>
      <c r="MXB2178" s="650"/>
      <c r="MXC2178" s="645"/>
      <c r="MXD2178" s="659"/>
      <c r="MXE2178" s="654"/>
      <c r="MXF2178" s="655"/>
      <c r="MXG2178" s="655"/>
      <c r="MXH2178" s="1"/>
      <c r="MXI2178" s="1"/>
      <c r="MXK2178" s="650"/>
      <c r="MXL2178" s="645"/>
      <c r="MXM2178" s="659"/>
      <c r="MXN2178" s="654"/>
      <c r="MXO2178" s="655"/>
      <c r="MXP2178" s="655"/>
      <c r="MXQ2178" s="1"/>
      <c r="MXR2178" s="1"/>
      <c r="MXT2178" s="650"/>
      <c r="MXU2178" s="645"/>
      <c r="MXV2178" s="659"/>
      <c r="MXW2178" s="654"/>
      <c r="MXX2178" s="655"/>
      <c r="MXY2178" s="655"/>
      <c r="MXZ2178" s="1"/>
      <c r="MYA2178" s="1"/>
      <c r="MYC2178" s="650"/>
      <c r="MYD2178" s="645"/>
      <c r="MYE2178" s="659"/>
      <c r="MYF2178" s="654"/>
      <c r="MYG2178" s="655"/>
      <c r="MYH2178" s="655"/>
      <c r="MYI2178" s="1"/>
      <c r="MYJ2178" s="1"/>
      <c r="MYL2178" s="650"/>
      <c r="MYM2178" s="645"/>
      <c r="MYN2178" s="659"/>
      <c r="MYO2178" s="654"/>
      <c r="MYP2178" s="655"/>
      <c r="MYQ2178" s="655"/>
      <c r="MYR2178" s="1"/>
      <c r="MYS2178" s="1"/>
      <c r="MYU2178" s="650"/>
      <c r="MYV2178" s="645"/>
      <c r="MYW2178" s="659"/>
      <c r="MYX2178" s="654"/>
      <c r="MYY2178" s="655"/>
      <c r="MYZ2178" s="655"/>
      <c r="MZA2178" s="1"/>
      <c r="MZB2178" s="1"/>
      <c r="MZD2178" s="650"/>
      <c r="MZE2178" s="645"/>
      <c r="MZF2178" s="659"/>
      <c r="MZG2178" s="654"/>
      <c r="MZH2178" s="655"/>
      <c r="MZI2178" s="655"/>
      <c r="MZJ2178" s="1"/>
      <c r="MZK2178" s="1"/>
      <c r="MZM2178" s="650"/>
      <c r="MZN2178" s="645"/>
      <c r="MZO2178" s="659"/>
      <c r="MZP2178" s="654"/>
      <c r="MZQ2178" s="655"/>
      <c r="MZR2178" s="655"/>
      <c r="MZS2178" s="1"/>
      <c r="MZT2178" s="1"/>
      <c r="MZV2178" s="650"/>
      <c r="MZW2178" s="645"/>
      <c r="MZX2178" s="659"/>
      <c r="MZY2178" s="654"/>
      <c r="MZZ2178" s="655"/>
      <c r="NAA2178" s="655"/>
      <c r="NAB2178" s="1"/>
      <c r="NAC2178" s="1"/>
      <c r="NAE2178" s="650"/>
      <c r="NAF2178" s="645"/>
      <c r="NAG2178" s="659"/>
      <c r="NAH2178" s="654"/>
      <c r="NAI2178" s="655"/>
      <c r="NAJ2178" s="655"/>
      <c r="NAK2178" s="1"/>
      <c r="NAL2178" s="1"/>
      <c r="NAN2178" s="650"/>
      <c r="NAO2178" s="645"/>
      <c r="NAP2178" s="659"/>
      <c r="NAQ2178" s="654"/>
      <c r="NAR2178" s="655"/>
      <c r="NAS2178" s="655"/>
      <c r="NAT2178" s="1"/>
      <c r="NAU2178" s="1"/>
      <c r="NAW2178" s="650"/>
      <c r="NAX2178" s="645"/>
      <c r="NAY2178" s="659"/>
      <c r="NAZ2178" s="654"/>
      <c r="NBA2178" s="655"/>
      <c r="NBB2178" s="655"/>
      <c r="NBC2178" s="1"/>
      <c r="NBD2178" s="1"/>
      <c r="NBF2178" s="650"/>
      <c r="NBG2178" s="645"/>
      <c r="NBH2178" s="659"/>
      <c r="NBI2178" s="654"/>
      <c r="NBJ2178" s="655"/>
      <c r="NBK2178" s="655"/>
      <c r="NBL2178" s="1"/>
      <c r="NBM2178" s="1"/>
      <c r="NBO2178" s="650"/>
      <c r="NBP2178" s="645"/>
      <c r="NBQ2178" s="659"/>
      <c r="NBR2178" s="654"/>
      <c r="NBS2178" s="655"/>
      <c r="NBT2178" s="655"/>
      <c r="NBU2178" s="1"/>
      <c r="NBV2178" s="1"/>
      <c r="NBX2178" s="650"/>
      <c r="NBY2178" s="645"/>
      <c r="NBZ2178" s="659"/>
      <c r="NCA2178" s="654"/>
      <c r="NCB2178" s="655"/>
      <c r="NCC2178" s="655"/>
      <c r="NCD2178" s="1"/>
      <c r="NCE2178" s="1"/>
      <c r="NCG2178" s="650"/>
      <c r="NCH2178" s="645"/>
      <c r="NCI2178" s="659"/>
      <c r="NCJ2178" s="654"/>
      <c r="NCK2178" s="655"/>
      <c r="NCL2178" s="655"/>
      <c r="NCM2178" s="1"/>
      <c r="NCN2178" s="1"/>
      <c r="NCP2178" s="650"/>
      <c r="NCQ2178" s="645"/>
      <c r="NCR2178" s="659"/>
      <c r="NCS2178" s="654"/>
      <c r="NCT2178" s="655"/>
      <c r="NCU2178" s="655"/>
      <c r="NCV2178" s="1"/>
      <c r="NCW2178" s="1"/>
      <c r="NCY2178" s="650"/>
      <c r="NCZ2178" s="645"/>
      <c r="NDA2178" s="659"/>
      <c r="NDB2178" s="654"/>
      <c r="NDC2178" s="655"/>
      <c r="NDD2178" s="655"/>
      <c r="NDE2178" s="1"/>
      <c r="NDF2178" s="1"/>
      <c r="NDH2178" s="650"/>
      <c r="NDI2178" s="645"/>
      <c r="NDJ2178" s="659"/>
      <c r="NDK2178" s="654"/>
      <c r="NDL2178" s="655"/>
      <c r="NDM2178" s="655"/>
      <c r="NDN2178" s="1"/>
      <c r="NDO2178" s="1"/>
      <c r="NDQ2178" s="650"/>
      <c r="NDR2178" s="645"/>
      <c r="NDS2178" s="659"/>
      <c r="NDT2178" s="654"/>
      <c r="NDU2178" s="655"/>
      <c r="NDV2178" s="655"/>
      <c r="NDW2178" s="1"/>
      <c r="NDX2178" s="1"/>
      <c r="NDZ2178" s="650"/>
      <c r="NEA2178" s="645"/>
      <c r="NEB2178" s="659"/>
      <c r="NEC2178" s="654"/>
      <c r="NED2178" s="655"/>
      <c r="NEE2178" s="655"/>
      <c r="NEF2178" s="1"/>
      <c r="NEG2178" s="1"/>
      <c r="NEI2178" s="650"/>
      <c r="NEJ2178" s="645"/>
      <c r="NEK2178" s="659"/>
      <c r="NEL2178" s="654"/>
      <c r="NEM2178" s="655"/>
      <c r="NEN2178" s="655"/>
      <c r="NEO2178" s="1"/>
      <c r="NEP2178" s="1"/>
      <c r="NER2178" s="650"/>
      <c r="NES2178" s="645"/>
      <c r="NET2178" s="659"/>
      <c r="NEU2178" s="654"/>
      <c r="NEV2178" s="655"/>
      <c r="NEW2178" s="655"/>
      <c r="NEX2178" s="1"/>
      <c r="NEY2178" s="1"/>
      <c r="NFA2178" s="650"/>
      <c r="NFB2178" s="645"/>
      <c r="NFC2178" s="659"/>
      <c r="NFD2178" s="654"/>
      <c r="NFE2178" s="655"/>
      <c r="NFF2178" s="655"/>
      <c r="NFG2178" s="1"/>
      <c r="NFH2178" s="1"/>
      <c r="NFJ2178" s="650"/>
      <c r="NFK2178" s="645"/>
      <c r="NFL2178" s="659"/>
      <c r="NFM2178" s="654"/>
      <c r="NFN2178" s="655"/>
      <c r="NFO2178" s="655"/>
      <c r="NFP2178" s="1"/>
      <c r="NFQ2178" s="1"/>
      <c r="NFS2178" s="650"/>
      <c r="NFT2178" s="645"/>
      <c r="NFU2178" s="659"/>
      <c r="NFV2178" s="654"/>
      <c r="NFW2178" s="655"/>
      <c r="NFX2178" s="655"/>
      <c r="NFY2178" s="1"/>
      <c r="NFZ2178" s="1"/>
      <c r="NGB2178" s="650"/>
      <c r="NGC2178" s="645"/>
      <c r="NGD2178" s="659"/>
      <c r="NGE2178" s="654"/>
      <c r="NGF2178" s="655"/>
      <c r="NGG2178" s="655"/>
      <c r="NGH2178" s="1"/>
      <c r="NGI2178" s="1"/>
      <c r="NGK2178" s="650"/>
      <c r="NGL2178" s="645"/>
      <c r="NGM2178" s="659"/>
      <c r="NGN2178" s="654"/>
      <c r="NGO2178" s="655"/>
      <c r="NGP2178" s="655"/>
      <c r="NGQ2178" s="1"/>
      <c r="NGR2178" s="1"/>
      <c r="NGT2178" s="650"/>
      <c r="NGU2178" s="645"/>
      <c r="NGV2178" s="659"/>
      <c r="NGW2178" s="654"/>
      <c r="NGX2178" s="655"/>
      <c r="NGY2178" s="655"/>
      <c r="NGZ2178" s="1"/>
      <c r="NHA2178" s="1"/>
      <c r="NHC2178" s="650"/>
      <c r="NHD2178" s="645"/>
      <c r="NHE2178" s="659"/>
      <c r="NHF2178" s="654"/>
      <c r="NHG2178" s="655"/>
      <c r="NHH2178" s="655"/>
      <c r="NHI2178" s="1"/>
      <c r="NHJ2178" s="1"/>
      <c r="NHL2178" s="650"/>
      <c r="NHM2178" s="645"/>
      <c r="NHN2178" s="659"/>
      <c r="NHO2178" s="654"/>
      <c r="NHP2178" s="655"/>
      <c r="NHQ2178" s="655"/>
      <c r="NHR2178" s="1"/>
      <c r="NHS2178" s="1"/>
      <c r="NHU2178" s="650"/>
      <c r="NHV2178" s="645"/>
      <c r="NHW2178" s="659"/>
      <c r="NHX2178" s="654"/>
      <c r="NHY2178" s="655"/>
      <c r="NHZ2178" s="655"/>
      <c r="NIA2178" s="1"/>
      <c r="NIB2178" s="1"/>
      <c r="NID2178" s="650"/>
      <c r="NIE2178" s="645"/>
      <c r="NIF2178" s="659"/>
      <c r="NIG2178" s="654"/>
      <c r="NIH2178" s="655"/>
      <c r="NII2178" s="655"/>
      <c r="NIJ2178" s="1"/>
      <c r="NIK2178" s="1"/>
      <c r="NIM2178" s="650"/>
      <c r="NIN2178" s="645"/>
      <c r="NIO2178" s="659"/>
      <c r="NIP2178" s="654"/>
      <c r="NIQ2178" s="655"/>
      <c r="NIR2178" s="655"/>
      <c r="NIS2178" s="1"/>
      <c r="NIT2178" s="1"/>
      <c r="NIV2178" s="650"/>
      <c r="NIW2178" s="645"/>
      <c r="NIX2178" s="659"/>
      <c r="NIY2178" s="654"/>
      <c r="NIZ2178" s="655"/>
      <c r="NJA2178" s="655"/>
      <c r="NJB2178" s="1"/>
      <c r="NJC2178" s="1"/>
      <c r="NJE2178" s="650"/>
      <c r="NJF2178" s="645"/>
      <c r="NJG2178" s="659"/>
      <c r="NJH2178" s="654"/>
      <c r="NJI2178" s="655"/>
      <c r="NJJ2178" s="655"/>
      <c r="NJK2178" s="1"/>
      <c r="NJL2178" s="1"/>
      <c r="NJN2178" s="650"/>
      <c r="NJO2178" s="645"/>
      <c r="NJP2178" s="659"/>
      <c r="NJQ2178" s="654"/>
      <c r="NJR2178" s="655"/>
      <c r="NJS2178" s="655"/>
      <c r="NJT2178" s="1"/>
      <c r="NJU2178" s="1"/>
      <c r="NJW2178" s="650"/>
      <c r="NJX2178" s="645"/>
      <c r="NJY2178" s="659"/>
      <c r="NJZ2178" s="654"/>
      <c r="NKA2178" s="655"/>
      <c r="NKB2178" s="655"/>
      <c r="NKC2178" s="1"/>
      <c r="NKD2178" s="1"/>
      <c r="NKF2178" s="650"/>
      <c r="NKG2178" s="645"/>
      <c r="NKH2178" s="659"/>
      <c r="NKI2178" s="654"/>
      <c r="NKJ2178" s="655"/>
      <c r="NKK2178" s="655"/>
      <c r="NKL2178" s="1"/>
      <c r="NKM2178" s="1"/>
      <c r="NKO2178" s="650"/>
      <c r="NKP2178" s="645"/>
      <c r="NKQ2178" s="659"/>
      <c r="NKR2178" s="654"/>
      <c r="NKS2178" s="655"/>
      <c r="NKT2178" s="655"/>
      <c r="NKU2178" s="1"/>
      <c r="NKV2178" s="1"/>
      <c r="NKX2178" s="650"/>
      <c r="NKY2178" s="645"/>
      <c r="NKZ2178" s="659"/>
      <c r="NLA2178" s="654"/>
      <c r="NLB2178" s="655"/>
      <c r="NLC2178" s="655"/>
      <c r="NLD2178" s="1"/>
      <c r="NLE2178" s="1"/>
      <c r="NLG2178" s="650"/>
      <c r="NLH2178" s="645"/>
      <c r="NLI2178" s="659"/>
      <c r="NLJ2178" s="654"/>
      <c r="NLK2178" s="655"/>
      <c r="NLL2178" s="655"/>
      <c r="NLM2178" s="1"/>
      <c r="NLN2178" s="1"/>
      <c r="NLP2178" s="650"/>
      <c r="NLQ2178" s="645"/>
      <c r="NLR2178" s="659"/>
      <c r="NLS2178" s="654"/>
      <c r="NLT2178" s="655"/>
      <c r="NLU2178" s="655"/>
      <c r="NLV2178" s="1"/>
      <c r="NLW2178" s="1"/>
      <c r="NLY2178" s="650"/>
      <c r="NLZ2178" s="645"/>
      <c r="NMA2178" s="659"/>
      <c r="NMB2178" s="654"/>
      <c r="NMC2178" s="655"/>
      <c r="NMD2178" s="655"/>
      <c r="NME2178" s="1"/>
      <c r="NMF2178" s="1"/>
      <c r="NMH2178" s="650"/>
      <c r="NMI2178" s="645"/>
      <c r="NMJ2178" s="659"/>
      <c r="NMK2178" s="654"/>
      <c r="NML2178" s="655"/>
      <c r="NMM2178" s="655"/>
      <c r="NMN2178" s="1"/>
      <c r="NMO2178" s="1"/>
      <c r="NMQ2178" s="650"/>
      <c r="NMR2178" s="645"/>
      <c r="NMS2178" s="659"/>
      <c r="NMT2178" s="654"/>
      <c r="NMU2178" s="655"/>
      <c r="NMV2178" s="655"/>
      <c r="NMW2178" s="1"/>
      <c r="NMX2178" s="1"/>
      <c r="NMZ2178" s="650"/>
      <c r="NNA2178" s="645"/>
      <c r="NNB2178" s="659"/>
      <c r="NNC2178" s="654"/>
      <c r="NND2178" s="655"/>
      <c r="NNE2178" s="655"/>
      <c r="NNF2178" s="1"/>
      <c r="NNG2178" s="1"/>
      <c r="NNI2178" s="650"/>
      <c r="NNJ2178" s="645"/>
      <c r="NNK2178" s="659"/>
      <c r="NNL2178" s="654"/>
      <c r="NNM2178" s="655"/>
      <c r="NNN2178" s="655"/>
      <c r="NNO2178" s="1"/>
      <c r="NNP2178" s="1"/>
      <c r="NNR2178" s="650"/>
      <c r="NNS2178" s="645"/>
      <c r="NNT2178" s="659"/>
      <c r="NNU2178" s="654"/>
      <c r="NNV2178" s="655"/>
      <c r="NNW2178" s="655"/>
      <c r="NNX2178" s="1"/>
      <c r="NNY2178" s="1"/>
      <c r="NOA2178" s="650"/>
      <c r="NOB2178" s="645"/>
      <c r="NOC2178" s="659"/>
      <c r="NOD2178" s="654"/>
      <c r="NOE2178" s="655"/>
      <c r="NOF2178" s="655"/>
      <c r="NOG2178" s="1"/>
      <c r="NOH2178" s="1"/>
      <c r="NOJ2178" s="650"/>
      <c r="NOK2178" s="645"/>
      <c r="NOL2178" s="659"/>
      <c r="NOM2178" s="654"/>
      <c r="NON2178" s="655"/>
      <c r="NOO2178" s="655"/>
      <c r="NOP2178" s="1"/>
      <c r="NOQ2178" s="1"/>
      <c r="NOS2178" s="650"/>
      <c r="NOT2178" s="645"/>
      <c r="NOU2178" s="659"/>
      <c r="NOV2178" s="654"/>
      <c r="NOW2178" s="655"/>
      <c r="NOX2178" s="655"/>
      <c r="NOY2178" s="1"/>
      <c r="NOZ2178" s="1"/>
      <c r="NPB2178" s="650"/>
      <c r="NPC2178" s="645"/>
      <c r="NPD2178" s="659"/>
      <c r="NPE2178" s="654"/>
      <c r="NPF2178" s="655"/>
      <c r="NPG2178" s="655"/>
      <c r="NPH2178" s="1"/>
      <c r="NPI2178" s="1"/>
      <c r="NPK2178" s="650"/>
      <c r="NPL2178" s="645"/>
      <c r="NPM2178" s="659"/>
      <c r="NPN2178" s="654"/>
      <c r="NPO2178" s="655"/>
      <c r="NPP2178" s="655"/>
      <c r="NPQ2178" s="1"/>
      <c r="NPR2178" s="1"/>
      <c r="NPT2178" s="650"/>
      <c r="NPU2178" s="645"/>
      <c r="NPV2178" s="659"/>
      <c r="NPW2178" s="654"/>
      <c r="NPX2178" s="655"/>
      <c r="NPY2178" s="655"/>
      <c r="NPZ2178" s="1"/>
      <c r="NQA2178" s="1"/>
      <c r="NQC2178" s="650"/>
      <c r="NQD2178" s="645"/>
      <c r="NQE2178" s="659"/>
      <c r="NQF2178" s="654"/>
      <c r="NQG2178" s="655"/>
      <c r="NQH2178" s="655"/>
      <c r="NQI2178" s="1"/>
      <c r="NQJ2178" s="1"/>
      <c r="NQL2178" s="650"/>
      <c r="NQM2178" s="645"/>
      <c r="NQN2178" s="659"/>
      <c r="NQO2178" s="654"/>
      <c r="NQP2178" s="655"/>
      <c r="NQQ2178" s="655"/>
      <c r="NQR2178" s="1"/>
      <c r="NQS2178" s="1"/>
      <c r="NQU2178" s="650"/>
      <c r="NQV2178" s="645"/>
      <c r="NQW2178" s="659"/>
      <c r="NQX2178" s="654"/>
      <c r="NQY2178" s="655"/>
      <c r="NQZ2178" s="655"/>
      <c r="NRA2178" s="1"/>
      <c r="NRB2178" s="1"/>
      <c r="NRD2178" s="650"/>
      <c r="NRE2178" s="645"/>
      <c r="NRF2178" s="659"/>
      <c r="NRG2178" s="654"/>
      <c r="NRH2178" s="655"/>
      <c r="NRI2178" s="655"/>
      <c r="NRJ2178" s="1"/>
      <c r="NRK2178" s="1"/>
      <c r="NRM2178" s="650"/>
      <c r="NRN2178" s="645"/>
      <c r="NRO2178" s="659"/>
      <c r="NRP2178" s="654"/>
      <c r="NRQ2178" s="655"/>
      <c r="NRR2178" s="655"/>
      <c r="NRS2178" s="1"/>
      <c r="NRT2178" s="1"/>
      <c r="NRV2178" s="650"/>
      <c r="NRW2178" s="645"/>
      <c r="NRX2178" s="659"/>
      <c r="NRY2178" s="654"/>
      <c r="NRZ2178" s="655"/>
      <c r="NSA2178" s="655"/>
      <c r="NSB2178" s="1"/>
      <c r="NSC2178" s="1"/>
      <c r="NSE2178" s="650"/>
      <c r="NSF2178" s="645"/>
      <c r="NSG2178" s="659"/>
      <c r="NSH2178" s="654"/>
      <c r="NSI2178" s="655"/>
      <c r="NSJ2178" s="655"/>
      <c r="NSK2178" s="1"/>
      <c r="NSL2178" s="1"/>
      <c r="NSN2178" s="650"/>
      <c r="NSO2178" s="645"/>
      <c r="NSP2178" s="659"/>
      <c r="NSQ2178" s="654"/>
      <c r="NSR2178" s="655"/>
      <c r="NSS2178" s="655"/>
      <c r="NST2178" s="1"/>
      <c r="NSU2178" s="1"/>
      <c r="NSW2178" s="650"/>
      <c r="NSX2178" s="645"/>
      <c r="NSY2178" s="659"/>
      <c r="NSZ2178" s="654"/>
      <c r="NTA2178" s="655"/>
      <c r="NTB2178" s="655"/>
      <c r="NTC2178" s="1"/>
      <c r="NTD2178" s="1"/>
      <c r="NTF2178" s="650"/>
      <c r="NTG2178" s="645"/>
      <c r="NTH2178" s="659"/>
      <c r="NTI2178" s="654"/>
      <c r="NTJ2178" s="655"/>
      <c r="NTK2178" s="655"/>
      <c r="NTL2178" s="1"/>
      <c r="NTM2178" s="1"/>
      <c r="NTO2178" s="650"/>
      <c r="NTP2178" s="645"/>
      <c r="NTQ2178" s="659"/>
      <c r="NTR2178" s="654"/>
      <c r="NTS2178" s="655"/>
      <c r="NTT2178" s="655"/>
      <c r="NTU2178" s="1"/>
      <c r="NTV2178" s="1"/>
      <c r="NTX2178" s="650"/>
      <c r="NTY2178" s="645"/>
      <c r="NTZ2178" s="659"/>
      <c r="NUA2178" s="654"/>
      <c r="NUB2178" s="655"/>
      <c r="NUC2178" s="655"/>
      <c r="NUD2178" s="1"/>
      <c r="NUE2178" s="1"/>
      <c r="NUG2178" s="650"/>
      <c r="NUH2178" s="645"/>
      <c r="NUI2178" s="659"/>
      <c r="NUJ2178" s="654"/>
      <c r="NUK2178" s="655"/>
      <c r="NUL2178" s="655"/>
      <c r="NUM2178" s="1"/>
      <c r="NUN2178" s="1"/>
      <c r="NUP2178" s="650"/>
      <c r="NUQ2178" s="645"/>
      <c r="NUR2178" s="659"/>
      <c r="NUS2178" s="654"/>
      <c r="NUT2178" s="655"/>
      <c r="NUU2178" s="655"/>
      <c r="NUV2178" s="1"/>
      <c r="NUW2178" s="1"/>
      <c r="NUY2178" s="650"/>
      <c r="NUZ2178" s="645"/>
      <c r="NVA2178" s="659"/>
      <c r="NVB2178" s="654"/>
      <c r="NVC2178" s="655"/>
      <c r="NVD2178" s="655"/>
      <c r="NVE2178" s="1"/>
      <c r="NVF2178" s="1"/>
      <c r="NVH2178" s="650"/>
      <c r="NVI2178" s="645"/>
      <c r="NVJ2178" s="659"/>
      <c r="NVK2178" s="654"/>
      <c r="NVL2178" s="655"/>
      <c r="NVM2178" s="655"/>
      <c r="NVN2178" s="1"/>
      <c r="NVO2178" s="1"/>
      <c r="NVQ2178" s="650"/>
      <c r="NVR2178" s="645"/>
      <c r="NVS2178" s="659"/>
      <c r="NVT2178" s="654"/>
      <c r="NVU2178" s="655"/>
      <c r="NVV2178" s="655"/>
      <c r="NVW2178" s="1"/>
      <c r="NVX2178" s="1"/>
      <c r="NVZ2178" s="650"/>
      <c r="NWA2178" s="645"/>
      <c r="NWB2178" s="659"/>
      <c r="NWC2178" s="654"/>
      <c r="NWD2178" s="655"/>
      <c r="NWE2178" s="655"/>
      <c r="NWF2178" s="1"/>
      <c r="NWG2178" s="1"/>
      <c r="NWI2178" s="650"/>
      <c r="NWJ2178" s="645"/>
      <c r="NWK2178" s="659"/>
      <c r="NWL2178" s="654"/>
      <c r="NWM2178" s="655"/>
      <c r="NWN2178" s="655"/>
      <c r="NWO2178" s="1"/>
      <c r="NWP2178" s="1"/>
      <c r="NWR2178" s="650"/>
      <c r="NWS2178" s="645"/>
      <c r="NWT2178" s="659"/>
      <c r="NWU2178" s="654"/>
      <c r="NWV2178" s="655"/>
      <c r="NWW2178" s="655"/>
      <c r="NWX2178" s="1"/>
      <c r="NWY2178" s="1"/>
      <c r="NXA2178" s="650"/>
      <c r="NXB2178" s="645"/>
      <c r="NXC2178" s="659"/>
      <c r="NXD2178" s="654"/>
      <c r="NXE2178" s="655"/>
      <c r="NXF2178" s="655"/>
      <c r="NXG2178" s="1"/>
      <c r="NXH2178" s="1"/>
      <c r="NXJ2178" s="650"/>
      <c r="NXK2178" s="645"/>
      <c r="NXL2178" s="659"/>
      <c r="NXM2178" s="654"/>
      <c r="NXN2178" s="655"/>
      <c r="NXO2178" s="655"/>
      <c r="NXP2178" s="1"/>
      <c r="NXQ2178" s="1"/>
      <c r="NXS2178" s="650"/>
      <c r="NXT2178" s="645"/>
      <c r="NXU2178" s="659"/>
      <c r="NXV2178" s="654"/>
      <c r="NXW2178" s="655"/>
      <c r="NXX2178" s="655"/>
      <c r="NXY2178" s="1"/>
      <c r="NXZ2178" s="1"/>
      <c r="NYB2178" s="650"/>
      <c r="NYC2178" s="645"/>
      <c r="NYD2178" s="659"/>
      <c r="NYE2178" s="654"/>
      <c r="NYF2178" s="655"/>
      <c r="NYG2178" s="655"/>
      <c r="NYH2178" s="1"/>
      <c r="NYI2178" s="1"/>
      <c r="NYK2178" s="650"/>
      <c r="NYL2178" s="645"/>
      <c r="NYM2178" s="659"/>
      <c r="NYN2178" s="654"/>
      <c r="NYO2178" s="655"/>
      <c r="NYP2178" s="655"/>
      <c r="NYQ2178" s="1"/>
      <c r="NYR2178" s="1"/>
      <c r="NYT2178" s="650"/>
      <c r="NYU2178" s="645"/>
      <c r="NYV2178" s="659"/>
      <c r="NYW2178" s="654"/>
      <c r="NYX2178" s="655"/>
      <c r="NYY2178" s="655"/>
      <c r="NYZ2178" s="1"/>
      <c r="NZA2178" s="1"/>
      <c r="NZC2178" s="650"/>
      <c r="NZD2178" s="645"/>
      <c r="NZE2178" s="659"/>
      <c r="NZF2178" s="654"/>
      <c r="NZG2178" s="655"/>
      <c r="NZH2178" s="655"/>
      <c r="NZI2178" s="1"/>
      <c r="NZJ2178" s="1"/>
      <c r="NZL2178" s="650"/>
      <c r="NZM2178" s="645"/>
      <c r="NZN2178" s="659"/>
      <c r="NZO2178" s="654"/>
      <c r="NZP2178" s="655"/>
      <c r="NZQ2178" s="655"/>
      <c r="NZR2178" s="1"/>
      <c r="NZS2178" s="1"/>
      <c r="NZU2178" s="650"/>
      <c r="NZV2178" s="645"/>
      <c r="NZW2178" s="659"/>
      <c r="NZX2178" s="654"/>
      <c r="NZY2178" s="655"/>
      <c r="NZZ2178" s="655"/>
      <c r="OAA2178" s="1"/>
      <c r="OAB2178" s="1"/>
      <c r="OAD2178" s="650"/>
      <c r="OAE2178" s="645"/>
      <c r="OAF2178" s="659"/>
      <c r="OAG2178" s="654"/>
      <c r="OAH2178" s="655"/>
      <c r="OAI2178" s="655"/>
      <c r="OAJ2178" s="1"/>
      <c r="OAK2178" s="1"/>
      <c r="OAM2178" s="650"/>
      <c r="OAN2178" s="645"/>
      <c r="OAO2178" s="659"/>
      <c r="OAP2178" s="654"/>
      <c r="OAQ2178" s="655"/>
      <c r="OAR2178" s="655"/>
      <c r="OAS2178" s="1"/>
      <c r="OAT2178" s="1"/>
      <c r="OAV2178" s="650"/>
      <c r="OAW2178" s="645"/>
      <c r="OAX2178" s="659"/>
      <c r="OAY2178" s="654"/>
      <c r="OAZ2178" s="655"/>
      <c r="OBA2178" s="655"/>
      <c r="OBB2178" s="1"/>
      <c r="OBC2178" s="1"/>
      <c r="OBE2178" s="650"/>
      <c r="OBF2178" s="645"/>
      <c r="OBG2178" s="659"/>
      <c r="OBH2178" s="654"/>
      <c r="OBI2178" s="655"/>
      <c r="OBJ2178" s="655"/>
      <c r="OBK2178" s="1"/>
      <c r="OBL2178" s="1"/>
      <c r="OBN2178" s="650"/>
      <c r="OBO2178" s="645"/>
      <c r="OBP2178" s="659"/>
      <c r="OBQ2178" s="654"/>
      <c r="OBR2178" s="655"/>
      <c r="OBS2178" s="655"/>
      <c r="OBT2178" s="1"/>
      <c r="OBU2178" s="1"/>
      <c r="OBW2178" s="650"/>
      <c r="OBX2178" s="645"/>
      <c r="OBY2178" s="659"/>
      <c r="OBZ2178" s="654"/>
      <c r="OCA2178" s="655"/>
      <c r="OCB2178" s="655"/>
      <c r="OCC2178" s="1"/>
      <c r="OCD2178" s="1"/>
      <c r="OCF2178" s="650"/>
      <c r="OCG2178" s="645"/>
      <c r="OCH2178" s="659"/>
      <c r="OCI2178" s="654"/>
      <c r="OCJ2178" s="655"/>
      <c r="OCK2178" s="655"/>
      <c r="OCL2178" s="1"/>
      <c r="OCM2178" s="1"/>
      <c r="OCO2178" s="650"/>
      <c r="OCP2178" s="645"/>
      <c r="OCQ2178" s="659"/>
      <c r="OCR2178" s="654"/>
      <c r="OCS2178" s="655"/>
      <c r="OCT2178" s="655"/>
      <c r="OCU2178" s="1"/>
      <c r="OCV2178" s="1"/>
      <c r="OCX2178" s="650"/>
      <c r="OCY2178" s="645"/>
      <c r="OCZ2178" s="659"/>
      <c r="ODA2178" s="654"/>
      <c r="ODB2178" s="655"/>
      <c r="ODC2178" s="655"/>
      <c r="ODD2178" s="1"/>
      <c r="ODE2178" s="1"/>
      <c r="ODG2178" s="650"/>
      <c r="ODH2178" s="645"/>
      <c r="ODI2178" s="659"/>
      <c r="ODJ2178" s="654"/>
      <c r="ODK2178" s="655"/>
      <c r="ODL2178" s="655"/>
      <c r="ODM2178" s="1"/>
      <c r="ODN2178" s="1"/>
      <c r="ODP2178" s="650"/>
      <c r="ODQ2178" s="645"/>
      <c r="ODR2178" s="659"/>
      <c r="ODS2178" s="654"/>
      <c r="ODT2178" s="655"/>
      <c r="ODU2178" s="655"/>
      <c r="ODV2178" s="1"/>
      <c r="ODW2178" s="1"/>
      <c r="ODY2178" s="650"/>
      <c r="ODZ2178" s="645"/>
      <c r="OEA2178" s="659"/>
      <c r="OEB2178" s="654"/>
      <c r="OEC2178" s="655"/>
      <c r="OED2178" s="655"/>
      <c r="OEE2178" s="1"/>
      <c r="OEF2178" s="1"/>
      <c r="OEH2178" s="650"/>
      <c r="OEI2178" s="645"/>
      <c r="OEJ2178" s="659"/>
      <c r="OEK2178" s="654"/>
      <c r="OEL2178" s="655"/>
      <c r="OEM2178" s="655"/>
      <c r="OEN2178" s="1"/>
      <c r="OEO2178" s="1"/>
      <c r="OEQ2178" s="650"/>
      <c r="OER2178" s="645"/>
      <c r="OES2178" s="659"/>
      <c r="OET2178" s="654"/>
      <c r="OEU2178" s="655"/>
      <c r="OEV2178" s="655"/>
      <c r="OEW2178" s="1"/>
      <c r="OEX2178" s="1"/>
      <c r="OEZ2178" s="650"/>
      <c r="OFA2178" s="645"/>
      <c r="OFB2178" s="659"/>
      <c r="OFC2178" s="654"/>
      <c r="OFD2178" s="655"/>
      <c r="OFE2178" s="655"/>
      <c r="OFF2178" s="1"/>
      <c r="OFG2178" s="1"/>
      <c r="OFI2178" s="650"/>
      <c r="OFJ2178" s="645"/>
      <c r="OFK2178" s="659"/>
      <c r="OFL2178" s="654"/>
      <c r="OFM2178" s="655"/>
      <c r="OFN2178" s="655"/>
      <c r="OFO2178" s="1"/>
      <c r="OFP2178" s="1"/>
      <c r="OFR2178" s="650"/>
      <c r="OFS2178" s="645"/>
      <c r="OFT2178" s="659"/>
      <c r="OFU2178" s="654"/>
      <c r="OFV2178" s="655"/>
      <c r="OFW2178" s="655"/>
      <c r="OFX2178" s="1"/>
      <c r="OFY2178" s="1"/>
      <c r="OGA2178" s="650"/>
      <c r="OGB2178" s="645"/>
      <c r="OGC2178" s="659"/>
      <c r="OGD2178" s="654"/>
      <c r="OGE2178" s="655"/>
      <c r="OGF2178" s="655"/>
      <c r="OGG2178" s="1"/>
      <c r="OGH2178" s="1"/>
      <c r="OGJ2178" s="650"/>
      <c r="OGK2178" s="645"/>
      <c r="OGL2178" s="659"/>
      <c r="OGM2178" s="654"/>
      <c r="OGN2178" s="655"/>
      <c r="OGO2178" s="655"/>
      <c r="OGP2178" s="1"/>
      <c r="OGQ2178" s="1"/>
      <c r="OGS2178" s="650"/>
      <c r="OGT2178" s="645"/>
      <c r="OGU2178" s="659"/>
      <c r="OGV2178" s="654"/>
      <c r="OGW2178" s="655"/>
      <c r="OGX2178" s="655"/>
      <c r="OGY2178" s="1"/>
      <c r="OGZ2178" s="1"/>
      <c r="OHB2178" s="650"/>
      <c r="OHC2178" s="645"/>
      <c r="OHD2178" s="659"/>
      <c r="OHE2178" s="654"/>
      <c r="OHF2178" s="655"/>
      <c r="OHG2178" s="655"/>
      <c r="OHH2178" s="1"/>
      <c r="OHI2178" s="1"/>
      <c r="OHK2178" s="650"/>
      <c r="OHL2178" s="645"/>
      <c r="OHM2178" s="659"/>
      <c r="OHN2178" s="654"/>
      <c r="OHO2178" s="655"/>
      <c r="OHP2178" s="655"/>
      <c r="OHQ2178" s="1"/>
      <c r="OHR2178" s="1"/>
      <c r="OHT2178" s="650"/>
      <c r="OHU2178" s="645"/>
      <c r="OHV2178" s="659"/>
      <c r="OHW2178" s="654"/>
      <c r="OHX2178" s="655"/>
      <c r="OHY2178" s="655"/>
      <c r="OHZ2178" s="1"/>
      <c r="OIA2178" s="1"/>
      <c r="OIC2178" s="650"/>
      <c r="OID2178" s="645"/>
      <c r="OIE2178" s="659"/>
      <c r="OIF2178" s="654"/>
      <c r="OIG2178" s="655"/>
      <c r="OIH2178" s="655"/>
      <c r="OII2178" s="1"/>
      <c r="OIJ2178" s="1"/>
      <c r="OIL2178" s="650"/>
      <c r="OIM2178" s="645"/>
      <c r="OIN2178" s="659"/>
      <c r="OIO2178" s="654"/>
      <c r="OIP2178" s="655"/>
      <c r="OIQ2178" s="655"/>
      <c r="OIR2178" s="1"/>
      <c r="OIS2178" s="1"/>
      <c r="OIU2178" s="650"/>
      <c r="OIV2178" s="645"/>
      <c r="OIW2178" s="659"/>
      <c r="OIX2178" s="654"/>
      <c r="OIY2178" s="655"/>
      <c r="OIZ2178" s="655"/>
      <c r="OJA2178" s="1"/>
      <c r="OJB2178" s="1"/>
      <c r="OJD2178" s="650"/>
      <c r="OJE2178" s="645"/>
      <c r="OJF2178" s="659"/>
      <c r="OJG2178" s="654"/>
      <c r="OJH2178" s="655"/>
      <c r="OJI2178" s="655"/>
      <c r="OJJ2178" s="1"/>
      <c r="OJK2178" s="1"/>
      <c r="OJM2178" s="650"/>
      <c r="OJN2178" s="645"/>
      <c r="OJO2178" s="659"/>
      <c r="OJP2178" s="654"/>
      <c r="OJQ2178" s="655"/>
      <c r="OJR2178" s="655"/>
      <c r="OJS2178" s="1"/>
      <c r="OJT2178" s="1"/>
      <c r="OJV2178" s="650"/>
      <c r="OJW2178" s="645"/>
      <c r="OJX2178" s="659"/>
      <c r="OJY2178" s="654"/>
      <c r="OJZ2178" s="655"/>
      <c r="OKA2178" s="655"/>
      <c r="OKB2178" s="1"/>
      <c r="OKC2178" s="1"/>
      <c r="OKE2178" s="650"/>
      <c r="OKF2178" s="645"/>
      <c r="OKG2178" s="659"/>
      <c r="OKH2178" s="654"/>
      <c r="OKI2178" s="655"/>
      <c r="OKJ2178" s="655"/>
      <c r="OKK2178" s="1"/>
      <c r="OKL2178" s="1"/>
      <c r="OKN2178" s="650"/>
      <c r="OKO2178" s="645"/>
      <c r="OKP2178" s="659"/>
      <c r="OKQ2178" s="654"/>
      <c r="OKR2178" s="655"/>
      <c r="OKS2178" s="655"/>
      <c r="OKT2178" s="1"/>
      <c r="OKU2178" s="1"/>
      <c r="OKW2178" s="650"/>
      <c r="OKX2178" s="645"/>
      <c r="OKY2178" s="659"/>
      <c r="OKZ2178" s="654"/>
      <c r="OLA2178" s="655"/>
      <c r="OLB2178" s="655"/>
      <c r="OLC2178" s="1"/>
      <c r="OLD2178" s="1"/>
      <c r="OLF2178" s="650"/>
      <c r="OLG2178" s="645"/>
      <c r="OLH2178" s="659"/>
      <c r="OLI2178" s="654"/>
      <c r="OLJ2178" s="655"/>
      <c r="OLK2178" s="655"/>
      <c r="OLL2178" s="1"/>
      <c r="OLM2178" s="1"/>
      <c r="OLO2178" s="650"/>
      <c r="OLP2178" s="645"/>
      <c r="OLQ2178" s="659"/>
      <c r="OLR2178" s="654"/>
      <c r="OLS2178" s="655"/>
      <c r="OLT2178" s="655"/>
      <c r="OLU2178" s="1"/>
      <c r="OLV2178" s="1"/>
      <c r="OLX2178" s="650"/>
      <c r="OLY2178" s="645"/>
      <c r="OLZ2178" s="659"/>
      <c r="OMA2178" s="654"/>
      <c r="OMB2178" s="655"/>
      <c r="OMC2178" s="655"/>
      <c r="OMD2178" s="1"/>
      <c r="OME2178" s="1"/>
      <c r="OMG2178" s="650"/>
      <c r="OMH2178" s="645"/>
      <c r="OMI2178" s="659"/>
      <c r="OMJ2178" s="654"/>
      <c r="OMK2178" s="655"/>
      <c r="OML2178" s="655"/>
      <c r="OMM2178" s="1"/>
      <c r="OMN2178" s="1"/>
      <c r="OMP2178" s="650"/>
      <c r="OMQ2178" s="645"/>
      <c r="OMR2178" s="659"/>
      <c r="OMS2178" s="654"/>
      <c r="OMT2178" s="655"/>
      <c r="OMU2178" s="655"/>
      <c r="OMV2178" s="1"/>
      <c r="OMW2178" s="1"/>
      <c r="OMY2178" s="650"/>
      <c r="OMZ2178" s="645"/>
      <c r="ONA2178" s="659"/>
      <c r="ONB2178" s="654"/>
      <c r="ONC2178" s="655"/>
      <c r="OND2178" s="655"/>
      <c r="ONE2178" s="1"/>
      <c r="ONF2178" s="1"/>
      <c r="ONH2178" s="650"/>
      <c r="ONI2178" s="645"/>
      <c r="ONJ2178" s="659"/>
      <c r="ONK2178" s="654"/>
      <c r="ONL2178" s="655"/>
      <c r="ONM2178" s="655"/>
      <c r="ONN2178" s="1"/>
      <c r="ONO2178" s="1"/>
      <c r="ONQ2178" s="650"/>
      <c r="ONR2178" s="645"/>
      <c r="ONS2178" s="659"/>
      <c r="ONT2178" s="654"/>
      <c r="ONU2178" s="655"/>
      <c r="ONV2178" s="655"/>
      <c r="ONW2178" s="1"/>
      <c r="ONX2178" s="1"/>
      <c r="ONZ2178" s="650"/>
      <c r="OOA2178" s="645"/>
      <c r="OOB2178" s="659"/>
      <c r="OOC2178" s="654"/>
      <c r="OOD2178" s="655"/>
      <c r="OOE2178" s="655"/>
      <c r="OOF2178" s="1"/>
      <c r="OOG2178" s="1"/>
      <c r="OOI2178" s="650"/>
      <c r="OOJ2178" s="645"/>
      <c r="OOK2178" s="659"/>
      <c r="OOL2178" s="654"/>
      <c r="OOM2178" s="655"/>
      <c r="OON2178" s="655"/>
      <c r="OOO2178" s="1"/>
      <c r="OOP2178" s="1"/>
      <c r="OOR2178" s="650"/>
      <c r="OOS2178" s="645"/>
      <c r="OOT2178" s="659"/>
      <c r="OOU2178" s="654"/>
      <c r="OOV2178" s="655"/>
      <c r="OOW2178" s="655"/>
      <c r="OOX2178" s="1"/>
      <c r="OOY2178" s="1"/>
      <c r="OPA2178" s="650"/>
      <c r="OPB2178" s="645"/>
      <c r="OPC2178" s="659"/>
      <c r="OPD2178" s="654"/>
      <c r="OPE2178" s="655"/>
      <c r="OPF2178" s="655"/>
      <c r="OPG2178" s="1"/>
      <c r="OPH2178" s="1"/>
      <c r="OPJ2178" s="650"/>
      <c r="OPK2178" s="645"/>
      <c r="OPL2178" s="659"/>
      <c r="OPM2178" s="654"/>
      <c r="OPN2178" s="655"/>
      <c r="OPO2178" s="655"/>
      <c r="OPP2178" s="1"/>
      <c r="OPQ2178" s="1"/>
      <c r="OPS2178" s="650"/>
      <c r="OPT2178" s="645"/>
      <c r="OPU2178" s="659"/>
      <c r="OPV2178" s="654"/>
      <c r="OPW2178" s="655"/>
      <c r="OPX2178" s="655"/>
      <c r="OPY2178" s="1"/>
      <c r="OPZ2178" s="1"/>
      <c r="OQB2178" s="650"/>
      <c r="OQC2178" s="645"/>
      <c r="OQD2178" s="659"/>
      <c r="OQE2178" s="654"/>
      <c r="OQF2178" s="655"/>
      <c r="OQG2178" s="655"/>
      <c r="OQH2178" s="1"/>
      <c r="OQI2178" s="1"/>
      <c r="OQK2178" s="650"/>
      <c r="OQL2178" s="645"/>
      <c r="OQM2178" s="659"/>
      <c r="OQN2178" s="654"/>
      <c r="OQO2178" s="655"/>
      <c r="OQP2178" s="655"/>
      <c r="OQQ2178" s="1"/>
      <c r="OQR2178" s="1"/>
      <c r="OQT2178" s="650"/>
      <c r="OQU2178" s="645"/>
      <c r="OQV2178" s="659"/>
      <c r="OQW2178" s="654"/>
      <c r="OQX2178" s="655"/>
      <c r="OQY2178" s="655"/>
      <c r="OQZ2178" s="1"/>
      <c r="ORA2178" s="1"/>
      <c r="ORC2178" s="650"/>
      <c r="ORD2178" s="645"/>
      <c r="ORE2178" s="659"/>
      <c r="ORF2178" s="654"/>
      <c r="ORG2178" s="655"/>
      <c r="ORH2178" s="655"/>
      <c r="ORI2178" s="1"/>
      <c r="ORJ2178" s="1"/>
      <c r="ORL2178" s="650"/>
      <c r="ORM2178" s="645"/>
      <c r="ORN2178" s="659"/>
      <c r="ORO2178" s="654"/>
      <c r="ORP2178" s="655"/>
      <c r="ORQ2178" s="655"/>
      <c r="ORR2178" s="1"/>
      <c r="ORS2178" s="1"/>
      <c r="ORU2178" s="650"/>
      <c r="ORV2178" s="645"/>
      <c r="ORW2178" s="659"/>
      <c r="ORX2178" s="654"/>
      <c r="ORY2178" s="655"/>
      <c r="ORZ2178" s="655"/>
      <c r="OSA2178" s="1"/>
      <c r="OSB2178" s="1"/>
      <c r="OSD2178" s="650"/>
      <c r="OSE2178" s="645"/>
      <c r="OSF2178" s="659"/>
      <c r="OSG2178" s="654"/>
      <c r="OSH2178" s="655"/>
      <c r="OSI2178" s="655"/>
      <c r="OSJ2178" s="1"/>
      <c r="OSK2178" s="1"/>
      <c r="OSM2178" s="650"/>
      <c r="OSN2178" s="645"/>
      <c r="OSO2178" s="659"/>
      <c r="OSP2178" s="654"/>
      <c r="OSQ2178" s="655"/>
      <c r="OSR2178" s="655"/>
      <c r="OSS2178" s="1"/>
      <c r="OST2178" s="1"/>
      <c r="OSV2178" s="650"/>
      <c r="OSW2178" s="645"/>
      <c r="OSX2178" s="659"/>
      <c r="OSY2178" s="654"/>
      <c r="OSZ2178" s="655"/>
      <c r="OTA2178" s="655"/>
      <c r="OTB2178" s="1"/>
      <c r="OTC2178" s="1"/>
      <c r="OTE2178" s="650"/>
      <c r="OTF2178" s="645"/>
      <c r="OTG2178" s="659"/>
      <c r="OTH2178" s="654"/>
      <c r="OTI2178" s="655"/>
      <c r="OTJ2178" s="655"/>
      <c r="OTK2178" s="1"/>
      <c r="OTL2178" s="1"/>
      <c r="OTN2178" s="650"/>
      <c r="OTO2178" s="645"/>
      <c r="OTP2178" s="659"/>
      <c r="OTQ2178" s="654"/>
      <c r="OTR2178" s="655"/>
      <c r="OTS2178" s="655"/>
      <c r="OTT2178" s="1"/>
      <c r="OTU2178" s="1"/>
      <c r="OTW2178" s="650"/>
      <c r="OTX2178" s="645"/>
      <c r="OTY2178" s="659"/>
      <c r="OTZ2178" s="654"/>
      <c r="OUA2178" s="655"/>
      <c r="OUB2178" s="655"/>
      <c r="OUC2178" s="1"/>
      <c r="OUD2178" s="1"/>
      <c r="OUF2178" s="650"/>
      <c r="OUG2178" s="645"/>
      <c r="OUH2178" s="659"/>
      <c r="OUI2178" s="654"/>
      <c r="OUJ2178" s="655"/>
      <c r="OUK2178" s="655"/>
      <c r="OUL2178" s="1"/>
      <c r="OUM2178" s="1"/>
      <c r="OUO2178" s="650"/>
      <c r="OUP2178" s="645"/>
      <c r="OUQ2178" s="659"/>
      <c r="OUR2178" s="654"/>
      <c r="OUS2178" s="655"/>
      <c r="OUT2178" s="655"/>
      <c r="OUU2178" s="1"/>
      <c r="OUV2178" s="1"/>
      <c r="OUX2178" s="650"/>
      <c r="OUY2178" s="645"/>
      <c r="OUZ2178" s="659"/>
      <c r="OVA2178" s="654"/>
      <c r="OVB2178" s="655"/>
      <c r="OVC2178" s="655"/>
      <c r="OVD2178" s="1"/>
      <c r="OVE2178" s="1"/>
      <c r="OVG2178" s="650"/>
      <c r="OVH2178" s="645"/>
      <c r="OVI2178" s="659"/>
      <c r="OVJ2178" s="654"/>
      <c r="OVK2178" s="655"/>
      <c r="OVL2178" s="655"/>
      <c r="OVM2178" s="1"/>
      <c r="OVN2178" s="1"/>
      <c r="OVP2178" s="650"/>
      <c r="OVQ2178" s="645"/>
      <c r="OVR2178" s="659"/>
      <c r="OVS2178" s="654"/>
      <c r="OVT2178" s="655"/>
      <c r="OVU2178" s="655"/>
      <c r="OVV2178" s="1"/>
      <c r="OVW2178" s="1"/>
      <c r="OVY2178" s="650"/>
      <c r="OVZ2178" s="645"/>
      <c r="OWA2178" s="659"/>
      <c r="OWB2178" s="654"/>
      <c r="OWC2178" s="655"/>
      <c r="OWD2178" s="655"/>
      <c r="OWE2178" s="1"/>
      <c r="OWF2178" s="1"/>
      <c r="OWH2178" s="650"/>
      <c r="OWI2178" s="645"/>
      <c r="OWJ2178" s="659"/>
      <c r="OWK2178" s="654"/>
      <c r="OWL2178" s="655"/>
      <c r="OWM2178" s="655"/>
      <c r="OWN2178" s="1"/>
      <c r="OWO2178" s="1"/>
      <c r="OWQ2178" s="650"/>
      <c r="OWR2178" s="645"/>
      <c r="OWS2178" s="659"/>
      <c r="OWT2178" s="654"/>
      <c r="OWU2178" s="655"/>
      <c r="OWV2178" s="655"/>
      <c r="OWW2178" s="1"/>
      <c r="OWX2178" s="1"/>
      <c r="OWZ2178" s="650"/>
      <c r="OXA2178" s="645"/>
      <c r="OXB2178" s="659"/>
      <c r="OXC2178" s="654"/>
      <c r="OXD2178" s="655"/>
      <c r="OXE2178" s="655"/>
      <c r="OXF2178" s="1"/>
      <c r="OXG2178" s="1"/>
      <c r="OXI2178" s="650"/>
      <c r="OXJ2178" s="645"/>
      <c r="OXK2178" s="659"/>
      <c r="OXL2178" s="654"/>
      <c r="OXM2178" s="655"/>
      <c r="OXN2178" s="655"/>
      <c r="OXO2178" s="1"/>
      <c r="OXP2178" s="1"/>
      <c r="OXR2178" s="650"/>
      <c r="OXS2178" s="645"/>
      <c r="OXT2178" s="659"/>
      <c r="OXU2178" s="654"/>
      <c r="OXV2178" s="655"/>
      <c r="OXW2178" s="655"/>
      <c r="OXX2178" s="1"/>
      <c r="OXY2178" s="1"/>
      <c r="OYA2178" s="650"/>
      <c r="OYB2178" s="645"/>
      <c r="OYC2178" s="659"/>
      <c r="OYD2178" s="654"/>
      <c r="OYE2178" s="655"/>
      <c r="OYF2178" s="655"/>
      <c r="OYG2178" s="1"/>
      <c r="OYH2178" s="1"/>
      <c r="OYJ2178" s="650"/>
      <c r="OYK2178" s="645"/>
      <c r="OYL2178" s="659"/>
      <c r="OYM2178" s="654"/>
      <c r="OYN2178" s="655"/>
      <c r="OYO2178" s="655"/>
      <c r="OYP2178" s="1"/>
      <c r="OYQ2178" s="1"/>
      <c r="OYS2178" s="650"/>
      <c r="OYT2178" s="645"/>
      <c r="OYU2178" s="659"/>
      <c r="OYV2178" s="654"/>
      <c r="OYW2178" s="655"/>
      <c r="OYX2178" s="655"/>
      <c r="OYY2178" s="1"/>
      <c r="OYZ2178" s="1"/>
      <c r="OZB2178" s="650"/>
      <c r="OZC2178" s="645"/>
      <c r="OZD2178" s="659"/>
      <c r="OZE2178" s="654"/>
      <c r="OZF2178" s="655"/>
      <c r="OZG2178" s="655"/>
      <c r="OZH2178" s="1"/>
      <c r="OZI2178" s="1"/>
      <c r="OZK2178" s="650"/>
      <c r="OZL2178" s="645"/>
      <c r="OZM2178" s="659"/>
      <c r="OZN2178" s="654"/>
      <c r="OZO2178" s="655"/>
      <c r="OZP2178" s="655"/>
      <c r="OZQ2178" s="1"/>
      <c r="OZR2178" s="1"/>
      <c r="OZT2178" s="650"/>
      <c r="OZU2178" s="645"/>
      <c r="OZV2178" s="659"/>
      <c r="OZW2178" s="654"/>
      <c r="OZX2178" s="655"/>
      <c r="OZY2178" s="655"/>
      <c r="OZZ2178" s="1"/>
      <c r="PAA2178" s="1"/>
      <c r="PAC2178" s="650"/>
      <c r="PAD2178" s="645"/>
      <c r="PAE2178" s="659"/>
      <c r="PAF2178" s="654"/>
      <c r="PAG2178" s="655"/>
      <c r="PAH2178" s="655"/>
      <c r="PAI2178" s="1"/>
      <c r="PAJ2178" s="1"/>
      <c r="PAL2178" s="650"/>
      <c r="PAM2178" s="645"/>
      <c r="PAN2178" s="659"/>
      <c r="PAO2178" s="654"/>
      <c r="PAP2178" s="655"/>
      <c r="PAQ2178" s="655"/>
      <c r="PAR2178" s="1"/>
      <c r="PAS2178" s="1"/>
      <c r="PAU2178" s="650"/>
      <c r="PAV2178" s="645"/>
      <c r="PAW2178" s="659"/>
      <c r="PAX2178" s="654"/>
      <c r="PAY2178" s="655"/>
      <c r="PAZ2178" s="655"/>
      <c r="PBA2178" s="1"/>
      <c r="PBB2178" s="1"/>
      <c r="PBD2178" s="650"/>
      <c r="PBE2178" s="645"/>
      <c r="PBF2178" s="659"/>
      <c r="PBG2178" s="654"/>
      <c r="PBH2178" s="655"/>
      <c r="PBI2178" s="655"/>
      <c r="PBJ2178" s="1"/>
      <c r="PBK2178" s="1"/>
      <c r="PBM2178" s="650"/>
      <c r="PBN2178" s="645"/>
      <c r="PBO2178" s="659"/>
      <c r="PBP2178" s="654"/>
      <c r="PBQ2178" s="655"/>
      <c r="PBR2178" s="655"/>
      <c r="PBS2178" s="1"/>
      <c r="PBT2178" s="1"/>
      <c r="PBV2178" s="650"/>
      <c r="PBW2178" s="645"/>
      <c r="PBX2178" s="659"/>
      <c r="PBY2178" s="654"/>
      <c r="PBZ2178" s="655"/>
      <c r="PCA2178" s="655"/>
      <c r="PCB2178" s="1"/>
      <c r="PCC2178" s="1"/>
      <c r="PCE2178" s="650"/>
      <c r="PCF2178" s="645"/>
      <c r="PCG2178" s="659"/>
      <c r="PCH2178" s="654"/>
      <c r="PCI2178" s="655"/>
      <c r="PCJ2178" s="655"/>
      <c r="PCK2178" s="1"/>
      <c r="PCL2178" s="1"/>
      <c r="PCN2178" s="650"/>
      <c r="PCO2178" s="645"/>
      <c r="PCP2178" s="659"/>
      <c r="PCQ2178" s="654"/>
      <c r="PCR2178" s="655"/>
      <c r="PCS2178" s="655"/>
      <c r="PCT2178" s="1"/>
      <c r="PCU2178" s="1"/>
      <c r="PCW2178" s="650"/>
      <c r="PCX2178" s="645"/>
      <c r="PCY2178" s="659"/>
      <c r="PCZ2178" s="654"/>
      <c r="PDA2178" s="655"/>
      <c r="PDB2178" s="655"/>
      <c r="PDC2178" s="1"/>
      <c r="PDD2178" s="1"/>
      <c r="PDF2178" s="650"/>
      <c r="PDG2178" s="645"/>
      <c r="PDH2178" s="659"/>
      <c r="PDI2178" s="654"/>
      <c r="PDJ2178" s="655"/>
      <c r="PDK2178" s="655"/>
      <c r="PDL2178" s="1"/>
      <c r="PDM2178" s="1"/>
      <c r="PDO2178" s="650"/>
      <c r="PDP2178" s="645"/>
      <c r="PDQ2178" s="659"/>
      <c r="PDR2178" s="654"/>
      <c r="PDS2178" s="655"/>
      <c r="PDT2178" s="655"/>
      <c r="PDU2178" s="1"/>
      <c r="PDV2178" s="1"/>
      <c r="PDX2178" s="650"/>
      <c r="PDY2178" s="645"/>
      <c r="PDZ2178" s="659"/>
      <c r="PEA2178" s="654"/>
      <c r="PEB2178" s="655"/>
      <c r="PEC2178" s="655"/>
      <c r="PED2178" s="1"/>
      <c r="PEE2178" s="1"/>
      <c r="PEG2178" s="650"/>
      <c r="PEH2178" s="645"/>
      <c r="PEI2178" s="659"/>
      <c r="PEJ2178" s="654"/>
      <c r="PEK2178" s="655"/>
      <c r="PEL2178" s="655"/>
      <c r="PEM2178" s="1"/>
      <c r="PEN2178" s="1"/>
      <c r="PEP2178" s="650"/>
      <c r="PEQ2178" s="645"/>
      <c r="PER2178" s="659"/>
      <c r="PES2178" s="654"/>
      <c r="PET2178" s="655"/>
      <c r="PEU2178" s="655"/>
      <c r="PEV2178" s="1"/>
      <c r="PEW2178" s="1"/>
      <c r="PEY2178" s="650"/>
      <c r="PEZ2178" s="645"/>
      <c r="PFA2178" s="659"/>
      <c r="PFB2178" s="654"/>
      <c r="PFC2178" s="655"/>
      <c r="PFD2178" s="655"/>
      <c r="PFE2178" s="1"/>
      <c r="PFF2178" s="1"/>
      <c r="PFH2178" s="650"/>
      <c r="PFI2178" s="645"/>
      <c r="PFJ2178" s="659"/>
      <c r="PFK2178" s="654"/>
      <c r="PFL2178" s="655"/>
      <c r="PFM2178" s="655"/>
      <c r="PFN2178" s="1"/>
      <c r="PFO2178" s="1"/>
      <c r="PFQ2178" s="650"/>
      <c r="PFR2178" s="645"/>
      <c r="PFS2178" s="659"/>
      <c r="PFT2178" s="654"/>
      <c r="PFU2178" s="655"/>
      <c r="PFV2178" s="655"/>
      <c r="PFW2178" s="1"/>
      <c r="PFX2178" s="1"/>
      <c r="PFZ2178" s="650"/>
      <c r="PGA2178" s="645"/>
      <c r="PGB2178" s="659"/>
      <c r="PGC2178" s="654"/>
      <c r="PGD2178" s="655"/>
      <c r="PGE2178" s="655"/>
      <c r="PGF2178" s="1"/>
      <c r="PGG2178" s="1"/>
      <c r="PGI2178" s="650"/>
      <c r="PGJ2178" s="645"/>
      <c r="PGK2178" s="659"/>
      <c r="PGL2178" s="654"/>
      <c r="PGM2178" s="655"/>
      <c r="PGN2178" s="655"/>
      <c r="PGO2178" s="1"/>
      <c r="PGP2178" s="1"/>
      <c r="PGR2178" s="650"/>
      <c r="PGS2178" s="645"/>
      <c r="PGT2178" s="659"/>
      <c r="PGU2178" s="654"/>
      <c r="PGV2178" s="655"/>
      <c r="PGW2178" s="655"/>
      <c r="PGX2178" s="1"/>
      <c r="PGY2178" s="1"/>
      <c r="PHA2178" s="650"/>
      <c r="PHB2178" s="645"/>
      <c r="PHC2178" s="659"/>
      <c r="PHD2178" s="654"/>
      <c r="PHE2178" s="655"/>
      <c r="PHF2178" s="655"/>
      <c r="PHG2178" s="1"/>
      <c r="PHH2178" s="1"/>
      <c r="PHJ2178" s="650"/>
      <c r="PHK2178" s="645"/>
      <c r="PHL2178" s="659"/>
      <c r="PHM2178" s="654"/>
      <c r="PHN2178" s="655"/>
      <c r="PHO2178" s="655"/>
      <c r="PHP2178" s="1"/>
      <c r="PHQ2178" s="1"/>
      <c r="PHS2178" s="650"/>
      <c r="PHT2178" s="645"/>
      <c r="PHU2178" s="659"/>
      <c r="PHV2178" s="654"/>
      <c r="PHW2178" s="655"/>
      <c r="PHX2178" s="655"/>
      <c r="PHY2178" s="1"/>
      <c r="PHZ2178" s="1"/>
      <c r="PIB2178" s="650"/>
      <c r="PIC2178" s="645"/>
      <c r="PID2178" s="659"/>
      <c r="PIE2178" s="654"/>
      <c r="PIF2178" s="655"/>
      <c r="PIG2178" s="655"/>
      <c r="PIH2178" s="1"/>
      <c r="PII2178" s="1"/>
      <c r="PIK2178" s="650"/>
      <c r="PIL2178" s="645"/>
      <c r="PIM2178" s="659"/>
      <c r="PIN2178" s="654"/>
      <c r="PIO2178" s="655"/>
      <c r="PIP2178" s="655"/>
      <c r="PIQ2178" s="1"/>
      <c r="PIR2178" s="1"/>
      <c r="PIT2178" s="650"/>
      <c r="PIU2178" s="645"/>
      <c r="PIV2178" s="659"/>
      <c r="PIW2178" s="654"/>
      <c r="PIX2178" s="655"/>
      <c r="PIY2178" s="655"/>
      <c r="PIZ2178" s="1"/>
      <c r="PJA2178" s="1"/>
      <c r="PJC2178" s="650"/>
      <c r="PJD2178" s="645"/>
      <c r="PJE2178" s="659"/>
      <c r="PJF2178" s="654"/>
      <c r="PJG2178" s="655"/>
      <c r="PJH2178" s="655"/>
      <c r="PJI2178" s="1"/>
      <c r="PJJ2178" s="1"/>
      <c r="PJL2178" s="650"/>
      <c r="PJM2178" s="645"/>
      <c r="PJN2178" s="659"/>
      <c r="PJO2178" s="654"/>
      <c r="PJP2178" s="655"/>
      <c r="PJQ2178" s="655"/>
      <c r="PJR2178" s="1"/>
      <c r="PJS2178" s="1"/>
      <c r="PJU2178" s="650"/>
      <c r="PJV2178" s="645"/>
      <c r="PJW2178" s="659"/>
      <c r="PJX2178" s="654"/>
      <c r="PJY2178" s="655"/>
      <c r="PJZ2178" s="655"/>
      <c r="PKA2178" s="1"/>
      <c r="PKB2178" s="1"/>
      <c r="PKD2178" s="650"/>
      <c r="PKE2178" s="645"/>
      <c r="PKF2178" s="659"/>
      <c r="PKG2178" s="654"/>
      <c r="PKH2178" s="655"/>
      <c r="PKI2178" s="655"/>
      <c r="PKJ2178" s="1"/>
      <c r="PKK2178" s="1"/>
      <c r="PKM2178" s="650"/>
      <c r="PKN2178" s="645"/>
      <c r="PKO2178" s="659"/>
      <c r="PKP2178" s="654"/>
      <c r="PKQ2178" s="655"/>
      <c r="PKR2178" s="655"/>
      <c r="PKS2178" s="1"/>
      <c r="PKT2178" s="1"/>
      <c r="PKV2178" s="650"/>
      <c r="PKW2178" s="645"/>
      <c r="PKX2178" s="659"/>
      <c r="PKY2178" s="654"/>
      <c r="PKZ2178" s="655"/>
      <c r="PLA2178" s="655"/>
      <c r="PLB2178" s="1"/>
      <c r="PLC2178" s="1"/>
      <c r="PLE2178" s="650"/>
      <c r="PLF2178" s="645"/>
      <c r="PLG2178" s="659"/>
      <c r="PLH2178" s="654"/>
      <c r="PLI2178" s="655"/>
      <c r="PLJ2178" s="655"/>
      <c r="PLK2178" s="1"/>
      <c r="PLL2178" s="1"/>
      <c r="PLN2178" s="650"/>
      <c r="PLO2178" s="645"/>
      <c r="PLP2178" s="659"/>
      <c r="PLQ2178" s="654"/>
      <c r="PLR2178" s="655"/>
      <c r="PLS2178" s="655"/>
      <c r="PLT2178" s="1"/>
      <c r="PLU2178" s="1"/>
      <c r="PLW2178" s="650"/>
      <c r="PLX2178" s="645"/>
      <c r="PLY2178" s="659"/>
      <c r="PLZ2178" s="654"/>
      <c r="PMA2178" s="655"/>
      <c r="PMB2178" s="655"/>
      <c r="PMC2178" s="1"/>
      <c r="PMD2178" s="1"/>
      <c r="PMF2178" s="650"/>
      <c r="PMG2178" s="645"/>
      <c r="PMH2178" s="659"/>
      <c r="PMI2178" s="654"/>
      <c r="PMJ2178" s="655"/>
      <c r="PMK2178" s="655"/>
      <c r="PML2178" s="1"/>
      <c r="PMM2178" s="1"/>
      <c r="PMO2178" s="650"/>
      <c r="PMP2178" s="645"/>
      <c r="PMQ2178" s="659"/>
      <c r="PMR2178" s="654"/>
      <c r="PMS2178" s="655"/>
      <c r="PMT2178" s="655"/>
      <c r="PMU2178" s="1"/>
      <c r="PMV2178" s="1"/>
      <c r="PMX2178" s="650"/>
      <c r="PMY2178" s="645"/>
      <c r="PMZ2178" s="659"/>
      <c r="PNA2178" s="654"/>
      <c r="PNB2178" s="655"/>
      <c r="PNC2178" s="655"/>
      <c r="PND2178" s="1"/>
      <c r="PNE2178" s="1"/>
      <c r="PNG2178" s="650"/>
      <c r="PNH2178" s="645"/>
      <c r="PNI2178" s="659"/>
      <c r="PNJ2178" s="654"/>
      <c r="PNK2178" s="655"/>
      <c r="PNL2178" s="655"/>
      <c r="PNM2178" s="1"/>
      <c r="PNN2178" s="1"/>
      <c r="PNP2178" s="650"/>
      <c r="PNQ2178" s="645"/>
      <c r="PNR2178" s="659"/>
      <c r="PNS2178" s="654"/>
      <c r="PNT2178" s="655"/>
      <c r="PNU2178" s="655"/>
      <c r="PNV2178" s="1"/>
      <c r="PNW2178" s="1"/>
      <c r="PNY2178" s="650"/>
      <c r="PNZ2178" s="645"/>
      <c r="POA2178" s="659"/>
      <c r="POB2178" s="654"/>
      <c r="POC2178" s="655"/>
      <c r="POD2178" s="655"/>
      <c r="POE2178" s="1"/>
      <c r="POF2178" s="1"/>
      <c r="POH2178" s="650"/>
      <c r="POI2178" s="645"/>
      <c r="POJ2178" s="659"/>
      <c r="POK2178" s="654"/>
      <c r="POL2178" s="655"/>
      <c r="POM2178" s="655"/>
      <c r="PON2178" s="1"/>
      <c r="POO2178" s="1"/>
      <c r="POQ2178" s="650"/>
      <c r="POR2178" s="645"/>
      <c r="POS2178" s="659"/>
      <c r="POT2178" s="654"/>
      <c r="POU2178" s="655"/>
      <c r="POV2178" s="655"/>
      <c r="POW2178" s="1"/>
      <c r="POX2178" s="1"/>
      <c r="POZ2178" s="650"/>
      <c r="PPA2178" s="645"/>
      <c r="PPB2178" s="659"/>
      <c r="PPC2178" s="654"/>
      <c r="PPD2178" s="655"/>
      <c r="PPE2178" s="655"/>
      <c r="PPF2178" s="1"/>
      <c r="PPG2178" s="1"/>
      <c r="PPI2178" s="650"/>
      <c r="PPJ2178" s="645"/>
      <c r="PPK2178" s="659"/>
      <c r="PPL2178" s="654"/>
      <c r="PPM2178" s="655"/>
      <c r="PPN2178" s="655"/>
      <c r="PPO2178" s="1"/>
      <c r="PPP2178" s="1"/>
      <c r="PPR2178" s="650"/>
      <c r="PPS2178" s="645"/>
      <c r="PPT2178" s="659"/>
      <c r="PPU2178" s="654"/>
      <c r="PPV2178" s="655"/>
      <c r="PPW2178" s="655"/>
      <c r="PPX2178" s="1"/>
      <c r="PPY2178" s="1"/>
      <c r="PQA2178" s="650"/>
      <c r="PQB2178" s="645"/>
      <c r="PQC2178" s="659"/>
      <c r="PQD2178" s="654"/>
      <c r="PQE2178" s="655"/>
      <c r="PQF2178" s="655"/>
      <c r="PQG2178" s="1"/>
      <c r="PQH2178" s="1"/>
      <c r="PQJ2178" s="650"/>
      <c r="PQK2178" s="645"/>
      <c r="PQL2178" s="659"/>
      <c r="PQM2178" s="654"/>
      <c r="PQN2178" s="655"/>
      <c r="PQO2178" s="655"/>
      <c r="PQP2178" s="1"/>
      <c r="PQQ2178" s="1"/>
      <c r="PQS2178" s="650"/>
      <c r="PQT2178" s="645"/>
      <c r="PQU2178" s="659"/>
      <c r="PQV2178" s="654"/>
      <c r="PQW2178" s="655"/>
      <c r="PQX2178" s="655"/>
      <c r="PQY2178" s="1"/>
      <c r="PQZ2178" s="1"/>
      <c r="PRB2178" s="650"/>
      <c r="PRC2178" s="645"/>
      <c r="PRD2178" s="659"/>
      <c r="PRE2178" s="654"/>
      <c r="PRF2178" s="655"/>
      <c r="PRG2178" s="655"/>
      <c r="PRH2178" s="1"/>
      <c r="PRI2178" s="1"/>
      <c r="PRK2178" s="650"/>
      <c r="PRL2178" s="645"/>
      <c r="PRM2178" s="659"/>
      <c r="PRN2178" s="654"/>
      <c r="PRO2178" s="655"/>
      <c r="PRP2178" s="655"/>
      <c r="PRQ2178" s="1"/>
      <c r="PRR2178" s="1"/>
      <c r="PRT2178" s="650"/>
      <c r="PRU2178" s="645"/>
      <c r="PRV2178" s="659"/>
      <c r="PRW2178" s="654"/>
      <c r="PRX2178" s="655"/>
      <c r="PRY2178" s="655"/>
      <c r="PRZ2178" s="1"/>
      <c r="PSA2178" s="1"/>
      <c r="PSC2178" s="650"/>
      <c r="PSD2178" s="645"/>
      <c r="PSE2178" s="659"/>
      <c r="PSF2178" s="654"/>
      <c r="PSG2178" s="655"/>
      <c r="PSH2178" s="655"/>
      <c r="PSI2178" s="1"/>
      <c r="PSJ2178" s="1"/>
      <c r="PSL2178" s="650"/>
      <c r="PSM2178" s="645"/>
      <c r="PSN2178" s="659"/>
      <c r="PSO2178" s="654"/>
      <c r="PSP2178" s="655"/>
      <c r="PSQ2178" s="655"/>
      <c r="PSR2178" s="1"/>
      <c r="PSS2178" s="1"/>
      <c r="PSU2178" s="650"/>
      <c r="PSV2178" s="645"/>
      <c r="PSW2178" s="659"/>
      <c r="PSX2178" s="654"/>
      <c r="PSY2178" s="655"/>
      <c r="PSZ2178" s="655"/>
      <c r="PTA2178" s="1"/>
      <c r="PTB2178" s="1"/>
      <c r="PTD2178" s="650"/>
      <c r="PTE2178" s="645"/>
      <c r="PTF2178" s="659"/>
      <c r="PTG2178" s="654"/>
      <c r="PTH2178" s="655"/>
      <c r="PTI2178" s="655"/>
      <c r="PTJ2178" s="1"/>
      <c r="PTK2178" s="1"/>
      <c r="PTM2178" s="650"/>
      <c r="PTN2178" s="645"/>
      <c r="PTO2178" s="659"/>
      <c r="PTP2178" s="654"/>
      <c r="PTQ2178" s="655"/>
      <c r="PTR2178" s="655"/>
      <c r="PTS2178" s="1"/>
      <c r="PTT2178" s="1"/>
      <c r="PTV2178" s="650"/>
      <c r="PTW2178" s="645"/>
      <c r="PTX2178" s="659"/>
      <c r="PTY2178" s="654"/>
      <c r="PTZ2178" s="655"/>
      <c r="PUA2178" s="655"/>
      <c r="PUB2178" s="1"/>
      <c r="PUC2178" s="1"/>
      <c r="PUE2178" s="650"/>
      <c r="PUF2178" s="645"/>
      <c r="PUG2178" s="659"/>
      <c r="PUH2178" s="654"/>
      <c r="PUI2178" s="655"/>
      <c r="PUJ2178" s="655"/>
      <c r="PUK2178" s="1"/>
      <c r="PUL2178" s="1"/>
      <c r="PUN2178" s="650"/>
      <c r="PUO2178" s="645"/>
      <c r="PUP2178" s="659"/>
      <c r="PUQ2178" s="654"/>
      <c r="PUR2178" s="655"/>
      <c r="PUS2178" s="655"/>
      <c r="PUT2178" s="1"/>
      <c r="PUU2178" s="1"/>
      <c r="PUW2178" s="650"/>
      <c r="PUX2178" s="645"/>
      <c r="PUY2178" s="659"/>
      <c r="PUZ2178" s="654"/>
      <c r="PVA2178" s="655"/>
      <c r="PVB2178" s="655"/>
      <c r="PVC2178" s="1"/>
      <c r="PVD2178" s="1"/>
      <c r="PVF2178" s="650"/>
      <c r="PVG2178" s="645"/>
      <c r="PVH2178" s="659"/>
      <c r="PVI2178" s="654"/>
      <c r="PVJ2178" s="655"/>
      <c r="PVK2178" s="655"/>
      <c r="PVL2178" s="1"/>
      <c r="PVM2178" s="1"/>
      <c r="PVO2178" s="650"/>
      <c r="PVP2178" s="645"/>
      <c r="PVQ2178" s="659"/>
      <c r="PVR2178" s="654"/>
      <c r="PVS2178" s="655"/>
      <c r="PVT2178" s="655"/>
      <c r="PVU2178" s="1"/>
      <c r="PVV2178" s="1"/>
      <c r="PVX2178" s="650"/>
      <c r="PVY2178" s="645"/>
      <c r="PVZ2178" s="659"/>
      <c r="PWA2178" s="654"/>
      <c r="PWB2178" s="655"/>
      <c r="PWC2178" s="655"/>
      <c r="PWD2178" s="1"/>
      <c r="PWE2178" s="1"/>
      <c r="PWG2178" s="650"/>
      <c r="PWH2178" s="645"/>
      <c r="PWI2178" s="659"/>
      <c r="PWJ2178" s="654"/>
      <c r="PWK2178" s="655"/>
      <c r="PWL2178" s="655"/>
      <c r="PWM2178" s="1"/>
      <c r="PWN2178" s="1"/>
      <c r="PWP2178" s="650"/>
      <c r="PWQ2178" s="645"/>
      <c r="PWR2178" s="659"/>
      <c r="PWS2178" s="654"/>
      <c r="PWT2178" s="655"/>
      <c r="PWU2178" s="655"/>
      <c r="PWV2178" s="1"/>
      <c r="PWW2178" s="1"/>
      <c r="PWY2178" s="650"/>
      <c r="PWZ2178" s="645"/>
      <c r="PXA2178" s="659"/>
      <c r="PXB2178" s="654"/>
      <c r="PXC2178" s="655"/>
      <c r="PXD2178" s="655"/>
      <c r="PXE2178" s="1"/>
      <c r="PXF2178" s="1"/>
      <c r="PXH2178" s="650"/>
      <c r="PXI2178" s="645"/>
      <c r="PXJ2178" s="659"/>
      <c r="PXK2178" s="654"/>
      <c r="PXL2178" s="655"/>
      <c r="PXM2178" s="655"/>
      <c r="PXN2178" s="1"/>
      <c r="PXO2178" s="1"/>
      <c r="PXQ2178" s="650"/>
      <c r="PXR2178" s="645"/>
      <c r="PXS2178" s="659"/>
      <c r="PXT2178" s="654"/>
      <c r="PXU2178" s="655"/>
      <c r="PXV2178" s="655"/>
      <c r="PXW2178" s="1"/>
      <c r="PXX2178" s="1"/>
      <c r="PXZ2178" s="650"/>
      <c r="PYA2178" s="645"/>
      <c r="PYB2178" s="659"/>
      <c r="PYC2178" s="654"/>
      <c r="PYD2178" s="655"/>
      <c r="PYE2178" s="655"/>
      <c r="PYF2178" s="1"/>
      <c r="PYG2178" s="1"/>
      <c r="PYI2178" s="650"/>
      <c r="PYJ2178" s="645"/>
      <c r="PYK2178" s="659"/>
      <c r="PYL2178" s="654"/>
      <c r="PYM2178" s="655"/>
      <c r="PYN2178" s="655"/>
      <c r="PYO2178" s="1"/>
      <c r="PYP2178" s="1"/>
      <c r="PYR2178" s="650"/>
      <c r="PYS2178" s="645"/>
      <c r="PYT2178" s="659"/>
      <c r="PYU2178" s="654"/>
      <c r="PYV2178" s="655"/>
      <c r="PYW2178" s="655"/>
      <c r="PYX2178" s="1"/>
      <c r="PYY2178" s="1"/>
      <c r="PZA2178" s="650"/>
      <c r="PZB2178" s="645"/>
      <c r="PZC2178" s="659"/>
      <c r="PZD2178" s="654"/>
      <c r="PZE2178" s="655"/>
      <c r="PZF2178" s="655"/>
      <c r="PZG2178" s="1"/>
      <c r="PZH2178" s="1"/>
      <c r="PZJ2178" s="650"/>
      <c r="PZK2178" s="645"/>
      <c r="PZL2178" s="659"/>
      <c r="PZM2178" s="654"/>
      <c r="PZN2178" s="655"/>
      <c r="PZO2178" s="655"/>
      <c r="PZP2178" s="1"/>
      <c r="PZQ2178" s="1"/>
      <c r="PZS2178" s="650"/>
      <c r="PZT2178" s="645"/>
      <c r="PZU2178" s="659"/>
      <c r="PZV2178" s="654"/>
      <c r="PZW2178" s="655"/>
      <c r="PZX2178" s="655"/>
      <c r="PZY2178" s="1"/>
      <c r="PZZ2178" s="1"/>
      <c r="QAB2178" s="650"/>
      <c r="QAC2178" s="645"/>
      <c r="QAD2178" s="659"/>
      <c r="QAE2178" s="654"/>
      <c r="QAF2178" s="655"/>
      <c r="QAG2178" s="655"/>
      <c r="QAH2178" s="1"/>
      <c r="QAI2178" s="1"/>
      <c r="QAK2178" s="650"/>
      <c r="QAL2178" s="645"/>
      <c r="QAM2178" s="659"/>
      <c r="QAN2178" s="654"/>
      <c r="QAO2178" s="655"/>
      <c r="QAP2178" s="655"/>
      <c r="QAQ2178" s="1"/>
      <c r="QAR2178" s="1"/>
      <c r="QAT2178" s="650"/>
      <c r="QAU2178" s="645"/>
      <c r="QAV2178" s="659"/>
      <c r="QAW2178" s="654"/>
      <c r="QAX2178" s="655"/>
      <c r="QAY2178" s="655"/>
      <c r="QAZ2178" s="1"/>
      <c r="QBA2178" s="1"/>
      <c r="QBC2178" s="650"/>
      <c r="QBD2178" s="645"/>
      <c r="QBE2178" s="659"/>
      <c r="QBF2178" s="654"/>
      <c r="QBG2178" s="655"/>
      <c r="QBH2178" s="655"/>
      <c r="QBI2178" s="1"/>
      <c r="QBJ2178" s="1"/>
      <c r="QBL2178" s="650"/>
      <c r="QBM2178" s="645"/>
      <c r="QBN2178" s="659"/>
      <c r="QBO2178" s="654"/>
      <c r="QBP2178" s="655"/>
      <c r="QBQ2178" s="655"/>
      <c r="QBR2178" s="1"/>
      <c r="QBS2178" s="1"/>
      <c r="QBU2178" s="650"/>
      <c r="QBV2178" s="645"/>
      <c r="QBW2178" s="659"/>
      <c r="QBX2178" s="654"/>
      <c r="QBY2178" s="655"/>
      <c r="QBZ2178" s="655"/>
      <c r="QCA2178" s="1"/>
      <c r="QCB2178" s="1"/>
      <c r="QCD2178" s="650"/>
      <c r="QCE2178" s="645"/>
      <c r="QCF2178" s="659"/>
      <c r="QCG2178" s="654"/>
      <c r="QCH2178" s="655"/>
      <c r="QCI2178" s="655"/>
      <c r="QCJ2178" s="1"/>
      <c r="QCK2178" s="1"/>
      <c r="QCM2178" s="650"/>
      <c r="QCN2178" s="645"/>
      <c r="QCO2178" s="659"/>
      <c r="QCP2178" s="654"/>
      <c r="QCQ2178" s="655"/>
      <c r="QCR2178" s="655"/>
      <c r="QCS2178" s="1"/>
      <c r="QCT2178" s="1"/>
      <c r="QCV2178" s="650"/>
      <c r="QCW2178" s="645"/>
      <c r="QCX2178" s="659"/>
      <c r="QCY2178" s="654"/>
      <c r="QCZ2178" s="655"/>
      <c r="QDA2178" s="655"/>
      <c r="QDB2178" s="1"/>
      <c r="QDC2178" s="1"/>
      <c r="QDE2178" s="650"/>
      <c r="QDF2178" s="645"/>
      <c r="QDG2178" s="659"/>
      <c r="QDH2178" s="654"/>
      <c r="QDI2178" s="655"/>
      <c r="QDJ2178" s="655"/>
      <c r="QDK2178" s="1"/>
      <c r="QDL2178" s="1"/>
      <c r="QDN2178" s="650"/>
      <c r="QDO2178" s="645"/>
      <c r="QDP2178" s="659"/>
      <c r="QDQ2178" s="654"/>
      <c r="QDR2178" s="655"/>
      <c r="QDS2178" s="655"/>
      <c r="QDT2178" s="1"/>
      <c r="QDU2178" s="1"/>
      <c r="QDW2178" s="650"/>
      <c r="QDX2178" s="645"/>
      <c r="QDY2178" s="659"/>
      <c r="QDZ2178" s="654"/>
      <c r="QEA2178" s="655"/>
      <c r="QEB2178" s="655"/>
      <c r="QEC2178" s="1"/>
      <c r="QED2178" s="1"/>
      <c r="QEF2178" s="650"/>
      <c r="QEG2178" s="645"/>
      <c r="QEH2178" s="659"/>
      <c r="QEI2178" s="654"/>
      <c r="QEJ2178" s="655"/>
      <c r="QEK2178" s="655"/>
      <c r="QEL2178" s="1"/>
      <c r="QEM2178" s="1"/>
      <c r="QEO2178" s="650"/>
      <c r="QEP2178" s="645"/>
      <c r="QEQ2178" s="659"/>
      <c r="QER2178" s="654"/>
      <c r="QES2178" s="655"/>
      <c r="QET2178" s="655"/>
      <c r="QEU2178" s="1"/>
      <c r="QEV2178" s="1"/>
      <c r="QEX2178" s="650"/>
      <c r="QEY2178" s="645"/>
      <c r="QEZ2178" s="659"/>
      <c r="QFA2178" s="654"/>
      <c r="QFB2178" s="655"/>
      <c r="QFC2178" s="655"/>
      <c r="QFD2178" s="1"/>
      <c r="QFE2178" s="1"/>
      <c r="QFG2178" s="650"/>
      <c r="QFH2178" s="645"/>
      <c r="QFI2178" s="659"/>
      <c r="QFJ2178" s="654"/>
      <c r="QFK2178" s="655"/>
      <c r="QFL2178" s="655"/>
      <c r="QFM2178" s="1"/>
      <c r="QFN2178" s="1"/>
      <c r="QFP2178" s="650"/>
      <c r="QFQ2178" s="645"/>
      <c r="QFR2178" s="659"/>
      <c r="QFS2178" s="654"/>
      <c r="QFT2178" s="655"/>
      <c r="QFU2178" s="655"/>
      <c r="QFV2178" s="1"/>
      <c r="QFW2178" s="1"/>
      <c r="QFY2178" s="650"/>
      <c r="QFZ2178" s="645"/>
      <c r="QGA2178" s="659"/>
      <c r="QGB2178" s="654"/>
      <c r="QGC2178" s="655"/>
      <c r="QGD2178" s="655"/>
      <c r="QGE2178" s="1"/>
      <c r="QGF2178" s="1"/>
      <c r="QGH2178" s="650"/>
      <c r="QGI2178" s="645"/>
      <c r="QGJ2178" s="659"/>
      <c r="QGK2178" s="654"/>
      <c r="QGL2178" s="655"/>
      <c r="QGM2178" s="655"/>
      <c r="QGN2178" s="1"/>
      <c r="QGO2178" s="1"/>
      <c r="QGQ2178" s="650"/>
      <c r="QGR2178" s="645"/>
      <c r="QGS2178" s="659"/>
      <c r="QGT2178" s="654"/>
      <c r="QGU2178" s="655"/>
      <c r="QGV2178" s="655"/>
      <c r="QGW2178" s="1"/>
      <c r="QGX2178" s="1"/>
      <c r="QGZ2178" s="650"/>
      <c r="QHA2178" s="645"/>
      <c r="QHB2178" s="659"/>
      <c r="QHC2178" s="654"/>
      <c r="QHD2178" s="655"/>
      <c r="QHE2178" s="655"/>
      <c r="QHF2178" s="1"/>
      <c r="QHG2178" s="1"/>
      <c r="QHI2178" s="650"/>
      <c r="QHJ2178" s="645"/>
      <c r="QHK2178" s="659"/>
      <c r="QHL2178" s="654"/>
      <c r="QHM2178" s="655"/>
      <c r="QHN2178" s="655"/>
      <c r="QHO2178" s="1"/>
      <c r="QHP2178" s="1"/>
      <c r="QHR2178" s="650"/>
      <c r="QHS2178" s="645"/>
      <c r="QHT2178" s="659"/>
      <c r="QHU2178" s="654"/>
      <c r="QHV2178" s="655"/>
      <c r="QHW2178" s="655"/>
      <c r="QHX2178" s="1"/>
      <c r="QHY2178" s="1"/>
      <c r="QIA2178" s="650"/>
      <c r="QIB2178" s="645"/>
      <c r="QIC2178" s="659"/>
      <c r="QID2178" s="654"/>
      <c r="QIE2178" s="655"/>
      <c r="QIF2178" s="655"/>
      <c r="QIG2178" s="1"/>
      <c r="QIH2178" s="1"/>
      <c r="QIJ2178" s="650"/>
      <c r="QIK2178" s="645"/>
      <c r="QIL2178" s="659"/>
      <c r="QIM2178" s="654"/>
      <c r="QIN2178" s="655"/>
      <c r="QIO2178" s="655"/>
      <c r="QIP2178" s="1"/>
      <c r="QIQ2178" s="1"/>
      <c r="QIS2178" s="650"/>
      <c r="QIT2178" s="645"/>
      <c r="QIU2178" s="659"/>
      <c r="QIV2178" s="654"/>
      <c r="QIW2178" s="655"/>
      <c r="QIX2178" s="655"/>
      <c r="QIY2178" s="1"/>
      <c r="QIZ2178" s="1"/>
      <c r="QJB2178" s="650"/>
      <c r="QJC2178" s="645"/>
      <c r="QJD2178" s="659"/>
      <c r="QJE2178" s="654"/>
      <c r="QJF2178" s="655"/>
      <c r="QJG2178" s="655"/>
      <c r="QJH2178" s="1"/>
      <c r="QJI2178" s="1"/>
      <c r="QJK2178" s="650"/>
      <c r="QJL2178" s="645"/>
      <c r="QJM2178" s="659"/>
      <c r="QJN2178" s="654"/>
      <c r="QJO2178" s="655"/>
      <c r="QJP2178" s="655"/>
      <c r="QJQ2178" s="1"/>
      <c r="QJR2178" s="1"/>
      <c r="QJT2178" s="650"/>
      <c r="QJU2178" s="645"/>
      <c r="QJV2178" s="659"/>
      <c r="QJW2178" s="654"/>
      <c r="QJX2178" s="655"/>
      <c r="QJY2178" s="655"/>
      <c r="QJZ2178" s="1"/>
      <c r="QKA2178" s="1"/>
      <c r="QKC2178" s="650"/>
      <c r="QKD2178" s="645"/>
      <c r="QKE2178" s="659"/>
      <c r="QKF2178" s="654"/>
      <c r="QKG2178" s="655"/>
      <c r="QKH2178" s="655"/>
      <c r="QKI2178" s="1"/>
      <c r="QKJ2178" s="1"/>
      <c r="QKL2178" s="650"/>
      <c r="QKM2178" s="645"/>
      <c r="QKN2178" s="659"/>
      <c r="QKO2178" s="654"/>
      <c r="QKP2178" s="655"/>
      <c r="QKQ2178" s="655"/>
      <c r="QKR2178" s="1"/>
      <c r="QKS2178" s="1"/>
      <c r="QKU2178" s="650"/>
      <c r="QKV2178" s="645"/>
      <c r="QKW2178" s="659"/>
      <c r="QKX2178" s="654"/>
      <c r="QKY2178" s="655"/>
      <c r="QKZ2178" s="655"/>
      <c r="QLA2178" s="1"/>
      <c r="QLB2178" s="1"/>
      <c r="QLD2178" s="650"/>
      <c r="QLE2178" s="645"/>
      <c r="QLF2178" s="659"/>
      <c r="QLG2178" s="654"/>
      <c r="QLH2178" s="655"/>
      <c r="QLI2178" s="655"/>
      <c r="QLJ2178" s="1"/>
      <c r="QLK2178" s="1"/>
      <c r="QLM2178" s="650"/>
      <c r="QLN2178" s="645"/>
      <c r="QLO2178" s="659"/>
      <c r="QLP2178" s="654"/>
      <c r="QLQ2178" s="655"/>
      <c r="QLR2178" s="655"/>
      <c r="QLS2178" s="1"/>
      <c r="QLT2178" s="1"/>
      <c r="QLV2178" s="650"/>
      <c r="QLW2178" s="645"/>
      <c r="QLX2178" s="659"/>
      <c r="QLY2178" s="654"/>
      <c r="QLZ2178" s="655"/>
      <c r="QMA2178" s="655"/>
      <c r="QMB2178" s="1"/>
      <c r="QMC2178" s="1"/>
      <c r="QME2178" s="650"/>
      <c r="QMF2178" s="645"/>
      <c r="QMG2178" s="659"/>
      <c r="QMH2178" s="654"/>
      <c r="QMI2178" s="655"/>
      <c r="QMJ2178" s="655"/>
      <c r="QMK2178" s="1"/>
      <c r="QML2178" s="1"/>
      <c r="QMN2178" s="650"/>
      <c r="QMO2178" s="645"/>
      <c r="QMP2178" s="659"/>
      <c r="QMQ2178" s="654"/>
      <c r="QMR2178" s="655"/>
      <c r="QMS2178" s="655"/>
      <c r="QMT2178" s="1"/>
      <c r="QMU2178" s="1"/>
      <c r="QMW2178" s="650"/>
      <c r="QMX2178" s="645"/>
      <c r="QMY2178" s="659"/>
      <c r="QMZ2178" s="654"/>
      <c r="QNA2178" s="655"/>
      <c r="QNB2178" s="655"/>
      <c r="QNC2178" s="1"/>
      <c r="QND2178" s="1"/>
      <c r="QNF2178" s="650"/>
      <c r="QNG2178" s="645"/>
      <c r="QNH2178" s="659"/>
      <c r="QNI2178" s="654"/>
      <c r="QNJ2178" s="655"/>
      <c r="QNK2178" s="655"/>
      <c r="QNL2178" s="1"/>
      <c r="QNM2178" s="1"/>
      <c r="QNO2178" s="650"/>
      <c r="QNP2178" s="645"/>
      <c r="QNQ2178" s="659"/>
      <c r="QNR2178" s="654"/>
      <c r="QNS2178" s="655"/>
      <c r="QNT2178" s="655"/>
      <c r="QNU2178" s="1"/>
      <c r="QNV2178" s="1"/>
      <c r="QNX2178" s="650"/>
      <c r="QNY2178" s="645"/>
      <c r="QNZ2178" s="659"/>
      <c r="QOA2178" s="654"/>
      <c r="QOB2178" s="655"/>
      <c r="QOC2178" s="655"/>
      <c r="QOD2178" s="1"/>
      <c r="QOE2178" s="1"/>
      <c r="QOG2178" s="650"/>
      <c r="QOH2178" s="645"/>
      <c r="QOI2178" s="659"/>
      <c r="QOJ2178" s="654"/>
      <c r="QOK2178" s="655"/>
      <c r="QOL2178" s="655"/>
      <c r="QOM2178" s="1"/>
      <c r="QON2178" s="1"/>
      <c r="QOP2178" s="650"/>
      <c r="QOQ2178" s="645"/>
      <c r="QOR2178" s="659"/>
      <c r="QOS2178" s="654"/>
      <c r="QOT2178" s="655"/>
      <c r="QOU2178" s="655"/>
      <c r="QOV2178" s="1"/>
      <c r="QOW2178" s="1"/>
      <c r="QOY2178" s="650"/>
      <c r="QOZ2178" s="645"/>
      <c r="QPA2178" s="659"/>
      <c r="QPB2178" s="654"/>
      <c r="QPC2178" s="655"/>
      <c r="QPD2178" s="655"/>
      <c r="QPE2178" s="1"/>
      <c r="QPF2178" s="1"/>
      <c r="QPH2178" s="650"/>
      <c r="QPI2178" s="645"/>
      <c r="QPJ2178" s="659"/>
      <c r="QPK2178" s="654"/>
      <c r="QPL2178" s="655"/>
      <c r="QPM2178" s="655"/>
      <c r="QPN2178" s="1"/>
      <c r="QPO2178" s="1"/>
      <c r="QPQ2178" s="650"/>
      <c r="QPR2178" s="645"/>
      <c r="QPS2178" s="659"/>
      <c r="QPT2178" s="654"/>
      <c r="QPU2178" s="655"/>
      <c r="QPV2178" s="655"/>
      <c r="QPW2178" s="1"/>
      <c r="QPX2178" s="1"/>
      <c r="QPZ2178" s="650"/>
      <c r="QQA2178" s="645"/>
      <c r="QQB2178" s="659"/>
      <c r="QQC2178" s="654"/>
      <c r="QQD2178" s="655"/>
      <c r="QQE2178" s="655"/>
      <c r="QQF2178" s="1"/>
      <c r="QQG2178" s="1"/>
      <c r="QQI2178" s="650"/>
      <c r="QQJ2178" s="645"/>
      <c r="QQK2178" s="659"/>
      <c r="QQL2178" s="654"/>
      <c r="QQM2178" s="655"/>
      <c r="QQN2178" s="655"/>
      <c r="QQO2178" s="1"/>
      <c r="QQP2178" s="1"/>
      <c r="QQR2178" s="650"/>
      <c r="QQS2178" s="645"/>
      <c r="QQT2178" s="659"/>
      <c r="QQU2178" s="654"/>
      <c r="QQV2178" s="655"/>
      <c r="QQW2178" s="655"/>
      <c r="QQX2178" s="1"/>
      <c r="QQY2178" s="1"/>
      <c r="QRA2178" s="650"/>
      <c r="QRB2178" s="645"/>
      <c r="QRC2178" s="659"/>
      <c r="QRD2178" s="654"/>
      <c r="QRE2178" s="655"/>
      <c r="QRF2178" s="655"/>
      <c r="QRG2178" s="1"/>
      <c r="QRH2178" s="1"/>
      <c r="QRJ2178" s="650"/>
      <c r="QRK2178" s="645"/>
      <c r="QRL2178" s="659"/>
      <c r="QRM2178" s="654"/>
      <c r="QRN2178" s="655"/>
      <c r="QRO2178" s="655"/>
      <c r="QRP2178" s="1"/>
      <c r="QRQ2178" s="1"/>
      <c r="QRS2178" s="650"/>
      <c r="QRT2178" s="645"/>
      <c r="QRU2178" s="659"/>
      <c r="QRV2178" s="654"/>
      <c r="QRW2178" s="655"/>
      <c r="QRX2178" s="655"/>
      <c r="QRY2178" s="1"/>
      <c r="QRZ2178" s="1"/>
      <c r="QSB2178" s="650"/>
      <c r="QSC2178" s="645"/>
      <c r="QSD2178" s="659"/>
      <c r="QSE2178" s="654"/>
      <c r="QSF2178" s="655"/>
      <c r="QSG2178" s="655"/>
      <c r="QSH2178" s="1"/>
      <c r="QSI2178" s="1"/>
      <c r="QSK2178" s="650"/>
      <c r="QSL2178" s="645"/>
      <c r="QSM2178" s="659"/>
      <c r="QSN2178" s="654"/>
      <c r="QSO2178" s="655"/>
      <c r="QSP2178" s="655"/>
      <c r="QSQ2178" s="1"/>
      <c r="QSR2178" s="1"/>
      <c r="QST2178" s="650"/>
      <c r="QSU2178" s="645"/>
      <c r="QSV2178" s="659"/>
      <c r="QSW2178" s="654"/>
      <c r="QSX2178" s="655"/>
      <c r="QSY2178" s="655"/>
      <c r="QSZ2178" s="1"/>
      <c r="QTA2178" s="1"/>
      <c r="QTC2178" s="650"/>
      <c r="QTD2178" s="645"/>
      <c r="QTE2178" s="659"/>
      <c r="QTF2178" s="654"/>
      <c r="QTG2178" s="655"/>
      <c r="QTH2178" s="655"/>
      <c r="QTI2178" s="1"/>
      <c r="QTJ2178" s="1"/>
      <c r="QTL2178" s="650"/>
      <c r="QTM2178" s="645"/>
      <c r="QTN2178" s="659"/>
      <c r="QTO2178" s="654"/>
      <c r="QTP2178" s="655"/>
      <c r="QTQ2178" s="655"/>
      <c r="QTR2178" s="1"/>
      <c r="QTS2178" s="1"/>
      <c r="QTU2178" s="650"/>
      <c r="QTV2178" s="645"/>
      <c r="QTW2178" s="659"/>
      <c r="QTX2178" s="654"/>
      <c r="QTY2178" s="655"/>
      <c r="QTZ2178" s="655"/>
      <c r="QUA2178" s="1"/>
      <c r="QUB2178" s="1"/>
      <c r="QUD2178" s="650"/>
      <c r="QUE2178" s="645"/>
      <c r="QUF2178" s="659"/>
      <c r="QUG2178" s="654"/>
      <c r="QUH2178" s="655"/>
      <c r="QUI2178" s="655"/>
      <c r="QUJ2178" s="1"/>
      <c r="QUK2178" s="1"/>
      <c r="QUM2178" s="650"/>
      <c r="QUN2178" s="645"/>
      <c r="QUO2178" s="659"/>
      <c r="QUP2178" s="654"/>
      <c r="QUQ2178" s="655"/>
      <c r="QUR2178" s="655"/>
      <c r="QUS2178" s="1"/>
      <c r="QUT2178" s="1"/>
      <c r="QUV2178" s="650"/>
      <c r="QUW2178" s="645"/>
      <c r="QUX2178" s="659"/>
      <c r="QUY2178" s="654"/>
      <c r="QUZ2178" s="655"/>
      <c r="QVA2178" s="655"/>
      <c r="QVB2178" s="1"/>
      <c r="QVC2178" s="1"/>
      <c r="QVE2178" s="650"/>
      <c r="QVF2178" s="645"/>
      <c r="QVG2178" s="659"/>
      <c r="QVH2178" s="654"/>
      <c r="QVI2178" s="655"/>
      <c r="QVJ2178" s="655"/>
      <c r="QVK2178" s="1"/>
      <c r="QVL2178" s="1"/>
      <c r="QVN2178" s="650"/>
      <c r="QVO2178" s="645"/>
      <c r="QVP2178" s="659"/>
      <c r="QVQ2178" s="654"/>
      <c r="QVR2178" s="655"/>
      <c r="QVS2178" s="655"/>
      <c r="QVT2178" s="1"/>
      <c r="QVU2178" s="1"/>
      <c r="QVW2178" s="650"/>
      <c r="QVX2178" s="645"/>
      <c r="QVY2178" s="659"/>
      <c r="QVZ2178" s="654"/>
      <c r="QWA2178" s="655"/>
      <c r="QWB2178" s="655"/>
      <c r="QWC2178" s="1"/>
      <c r="QWD2178" s="1"/>
      <c r="QWF2178" s="650"/>
      <c r="QWG2178" s="645"/>
      <c r="QWH2178" s="659"/>
      <c r="QWI2178" s="654"/>
      <c r="QWJ2178" s="655"/>
      <c r="QWK2178" s="655"/>
      <c r="QWL2178" s="1"/>
      <c r="QWM2178" s="1"/>
      <c r="QWO2178" s="650"/>
      <c r="QWP2178" s="645"/>
      <c r="QWQ2178" s="659"/>
      <c r="QWR2178" s="654"/>
      <c r="QWS2178" s="655"/>
      <c r="QWT2178" s="655"/>
      <c r="QWU2178" s="1"/>
      <c r="QWV2178" s="1"/>
      <c r="QWX2178" s="650"/>
      <c r="QWY2178" s="645"/>
      <c r="QWZ2178" s="659"/>
      <c r="QXA2178" s="654"/>
      <c r="QXB2178" s="655"/>
      <c r="QXC2178" s="655"/>
      <c r="QXD2178" s="1"/>
      <c r="QXE2178" s="1"/>
      <c r="QXG2178" s="650"/>
      <c r="QXH2178" s="645"/>
      <c r="QXI2178" s="659"/>
      <c r="QXJ2178" s="654"/>
      <c r="QXK2178" s="655"/>
      <c r="QXL2178" s="655"/>
      <c r="QXM2178" s="1"/>
      <c r="QXN2178" s="1"/>
      <c r="QXP2178" s="650"/>
      <c r="QXQ2178" s="645"/>
      <c r="QXR2178" s="659"/>
      <c r="QXS2178" s="654"/>
      <c r="QXT2178" s="655"/>
      <c r="QXU2178" s="655"/>
      <c r="QXV2178" s="1"/>
      <c r="QXW2178" s="1"/>
      <c r="QXY2178" s="650"/>
      <c r="QXZ2178" s="645"/>
      <c r="QYA2178" s="659"/>
      <c r="QYB2178" s="654"/>
      <c r="QYC2178" s="655"/>
      <c r="QYD2178" s="655"/>
      <c r="QYE2178" s="1"/>
      <c r="QYF2178" s="1"/>
      <c r="QYH2178" s="650"/>
      <c r="QYI2178" s="645"/>
      <c r="QYJ2178" s="659"/>
      <c r="QYK2178" s="654"/>
      <c r="QYL2178" s="655"/>
      <c r="QYM2178" s="655"/>
      <c r="QYN2178" s="1"/>
      <c r="QYO2178" s="1"/>
      <c r="QYQ2178" s="650"/>
      <c r="QYR2178" s="645"/>
      <c r="QYS2178" s="659"/>
      <c r="QYT2178" s="654"/>
      <c r="QYU2178" s="655"/>
      <c r="QYV2178" s="655"/>
      <c r="QYW2178" s="1"/>
      <c r="QYX2178" s="1"/>
      <c r="QYZ2178" s="650"/>
      <c r="QZA2178" s="645"/>
      <c r="QZB2178" s="659"/>
      <c r="QZC2178" s="654"/>
      <c r="QZD2178" s="655"/>
      <c r="QZE2178" s="655"/>
      <c r="QZF2178" s="1"/>
      <c r="QZG2178" s="1"/>
      <c r="QZI2178" s="650"/>
      <c r="QZJ2178" s="645"/>
      <c r="QZK2178" s="659"/>
      <c r="QZL2178" s="654"/>
      <c r="QZM2178" s="655"/>
      <c r="QZN2178" s="655"/>
      <c r="QZO2178" s="1"/>
      <c r="QZP2178" s="1"/>
      <c r="QZR2178" s="650"/>
      <c r="QZS2178" s="645"/>
      <c r="QZT2178" s="659"/>
      <c r="QZU2178" s="654"/>
      <c r="QZV2178" s="655"/>
      <c r="QZW2178" s="655"/>
      <c r="QZX2178" s="1"/>
      <c r="QZY2178" s="1"/>
      <c r="RAA2178" s="650"/>
      <c r="RAB2178" s="645"/>
      <c r="RAC2178" s="659"/>
      <c r="RAD2178" s="654"/>
      <c r="RAE2178" s="655"/>
      <c r="RAF2178" s="655"/>
      <c r="RAG2178" s="1"/>
      <c r="RAH2178" s="1"/>
      <c r="RAJ2178" s="650"/>
      <c r="RAK2178" s="645"/>
      <c r="RAL2178" s="659"/>
      <c r="RAM2178" s="654"/>
      <c r="RAN2178" s="655"/>
      <c r="RAO2178" s="655"/>
      <c r="RAP2178" s="1"/>
      <c r="RAQ2178" s="1"/>
      <c r="RAS2178" s="650"/>
      <c r="RAT2178" s="645"/>
      <c r="RAU2178" s="659"/>
      <c r="RAV2178" s="654"/>
      <c r="RAW2178" s="655"/>
      <c r="RAX2178" s="655"/>
      <c r="RAY2178" s="1"/>
      <c r="RAZ2178" s="1"/>
      <c r="RBB2178" s="650"/>
      <c r="RBC2178" s="645"/>
      <c r="RBD2178" s="659"/>
      <c r="RBE2178" s="654"/>
      <c r="RBF2178" s="655"/>
      <c r="RBG2178" s="655"/>
      <c r="RBH2178" s="1"/>
      <c r="RBI2178" s="1"/>
      <c r="RBK2178" s="650"/>
      <c r="RBL2178" s="645"/>
      <c r="RBM2178" s="659"/>
      <c r="RBN2178" s="654"/>
      <c r="RBO2178" s="655"/>
      <c r="RBP2178" s="655"/>
      <c r="RBQ2178" s="1"/>
      <c r="RBR2178" s="1"/>
      <c r="RBT2178" s="650"/>
      <c r="RBU2178" s="645"/>
      <c r="RBV2178" s="659"/>
      <c r="RBW2178" s="654"/>
      <c r="RBX2178" s="655"/>
      <c r="RBY2178" s="655"/>
      <c r="RBZ2178" s="1"/>
      <c r="RCA2178" s="1"/>
      <c r="RCC2178" s="650"/>
      <c r="RCD2178" s="645"/>
      <c r="RCE2178" s="659"/>
      <c r="RCF2178" s="654"/>
      <c r="RCG2178" s="655"/>
      <c r="RCH2178" s="655"/>
      <c r="RCI2178" s="1"/>
      <c r="RCJ2178" s="1"/>
      <c r="RCL2178" s="650"/>
      <c r="RCM2178" s="645"/>
      <c r="RCN2178" s="659"/>
      <c r="RCO2178" s="654"/>
      <c r="RCP2178" s="655"/>
      <c r="RCQ2178" s="655"/>
      <c r="RCR2178" s="1"/>
      <c r="RCS2178" s="1"/>
      <c r="RCU2178" s="650"/>
      <c r="RCV2178" s="645"/>
      <c r="RCW2178" s="659"/>
      <c r="RCX2178" s="654"/>
      <c r="RCY2178" s="655"/>
      <c r="RCZ2178" s="655"/>
      <c r="RDA2178" s="1"/>
      <c r="RDB2178" s="1"/>
      <c r="RDD2178" s="650"/>
      <c r="RDE2178" s="645"/>
      <c r="RDF2178" s="659"/>
      <c r="RDG2178" s="654"/>
      <c r="RDH2178" s="655"/>
      <c r="RDI2178" s="655"/>
      <c r="RDJ2178" s="1"/>
      <c r="RDK2178" s="1"/>
      <c r="RDM2178" s="650"/>
      <c r="RDN2178" s="645"/>
      <c r="RDO2178" s="659"/>
      <c r="RDP2178" s="654"/>
      <c r="RDQ2178" s="655"/>
      <c r="RDR2178" s="655"/>
      <c r="RDS2178" s="1"/>
      <c r="RDT2178" s="1"/>
      <c r="RDV2178" s="650"/>
      <c r="RDW2178" s="645"/>
      <c r="RDX2178" s="659"/>
      <c r="RDY2178" s="654"/>
      <c r="RDZ2178" s="655"/>
      <c r="REA2178" s="655"/>
      <c r="REB2178" s="1"/>
      <c r="REC2178" s="1"/>
      <c r="REE2178" s="650"/>
      <c r="REF2178" s="645"/>
      <c r="REG2178" s="659"/>
      <c r="REH2178" s="654"/>
      <c r="REI2178" s="655"/>
      <c r="REJ2178" s="655"/>
      <c r="REK2178" s="1"/>
      <c r="REL2178" s="1"/>
      <c r="REN2178" s="650"/>
      <c r="REO2178" s="645"/>
      <c r="REP2178" s="659"/>
      <c r="REQ2178" s="654"/>
      <c r="RER2178" s="655"/>
      <c r="RES2178" s="655"/>
      <c r="RET2178" s="1"/>
      <c r="REU2178" s="1"/>
      <c r="REW2178" s="650"/>
      <c r="REX2178" s="645"/>
      <c r="REY2178" s="659"/>
      <c r="REZ2178" s="654"/>
      <c r="RFA2178" s="655"/>
      <c r="RFB2178" s="655"/>
      <c r="RFC2178" s="1"/>
      <c r="RFD2178" s="1"/>
      <c r="RFF2178" s="650"/>
      <c r="RFG2178" s="645"/>
      <c r="RFH2178" s="659"/>
      <c r="RFI2178" s="654"/>
      <c r="RFJ2178" s="655"/>
      <c r="RFK2178" s="655"/>
      <c r="RFL2178" s="1"/>
      <c r="RFM2178" s="1"/>
      <c r="RFO2178" s="650"/>
      <c r="RFP2178" s="645"/>
      <c r="RFQ2178" s="659"/>
      <c r="RFR2178" s="654"/>
      <c r="RFS2178" s="655"/>
      <c r="RFT2178" s="655"/>
      <c r="RFU2178" s="1"/>
      <c r="RFV2178" s="1"/>
      <c r="RFX2178" s="650"/>
      <c r="RFY2178" s="645"/>
      <c r="RFZ2178" s="659"/>
      <c r="RGA2178" s="654"/>
      <c r="RGB2178" s="655"/>
      <c r="RGC2178" s="655"/>
      <c r="RGD2178" s="1"/>
      <c r="RGE2178" s="1"/>
      <c r="RGG2178" s="650"/>
      <c r="RGH2178" s="645"/>
      <c r="RGI2178" s="659"/>
      <c r="RGJ2178" s="654"/>
      <c r="RGK2178" s="655"/>
      <c r="RGL2178" s="655"/>
      <c r="RGM2178" s="1"/>
      <c r="RGN2178" s="1"/>
      <c r="RGP2178" s="650"/>
      <c r="RGQ2178" s="645"/>
      <c r="RGR2178" s="659"/>
      <c r="RGS2178" s="654"/>
      <c r="RGT2178" s="655"/>
      <c r="RGU2178" s="655"/>
      <c r="RGV2178" s="1"/>
      <c r="RGW2178" s="1"/>
      <c r="RGY2178" s="650"/>
      <c r="RGZ2178" s="645"/>
      <c r="RHA2178" s="659"/>
      <c r="RHB2178" s="654"/>
      <c r="RHC2178" s="655"/>
      <c r="RHD2178" s="655"/>
      <c r="RHE2178" s="1"/>
      <c r="RHF2178" s="1"/>
      <c r="RHH2178" s="650"/>
      <c r="RHI2178" s="645"/>
      <c r="RHJ2178" s="659"/>
      <c r="RHK2178" s="654"/>
      <c r="RHL2178" s="655"/>
      <c r="RHM2178" s="655"/>
      <c r="RHN2178" s="1"/>
      <c r="RHO2178" s="1"/>
      <c r="RHQ2178" s="650"/>
      <c r="RHR2178" s="645"/>
      <c r="RHS2178" s="659"/>
      <c r="RHT2178" s="654"/>
      <c r="RHU2178" s="655"/>
      <c r="RHV2178" s="655"/>
      <c r="RHW2178" s="1"/>
      <c r="RHX2178" s="1"/>
      <c r="RHZ2178" s="650"/>
      <c r="RIA2178" s="645"/>
      <c r="RIB2178" s="659"/>
      <c r="RIC2178" s="654"/>
      <c r="RID2178" s="655"/>
      <c r="RIE2178" s="655"/>
      <c r="RIF2178" s="1"/>
      <c r="RIG2178" s="1"/>
      <c r="RII2178" s="650"/>
      <c r="RIJ2178" s="645"/>
      <c r="RIK2178" s="659"/>
      <c r="RIL2178" s="654"/>
      <c r="RIM2178" s="655"/>
      <c r="RIN2178" s="655"/>
      <c r="RIO2178" s="1"/>
      <c r="RIP2178" s="1"/>
      <c r="RIR2178" s="650"/>
      <c r="RIS2178" s="645"/>
      <c r="RIT2178" s="659"/>
      <c r="RIU2178" s="654"/>
      <c r="RIV2178" s="655"/>
      <c r="RIW2178" s="655"/>
      <c r="RIX2178" s="1"/>
      <c r="RIY2178" s="1"/>
      <c r="RJA2178" s="650"/>
      <c r="RJB2178" s="645"/>
      <c r="RJC2178" s="659"/>
      <c r="RJD2178" s="654"/>
      <c r="RJE2178" s="655"/>
      <c r="RJF2178" s="655"/>
      <c r="RJG2178" s="1"/>
      <c r="RJH2178" s="1"/>
      <c r="RJJ2178" s="650"/>
      <c r="RJK2178" s="645"/>
      <c r="RJL2178" s="659"/>
      <c r="RJM2178" s="654"/>
      <c r="RJN2178" s="655"/>
      <c r="RJO2178" s="655"/>
      <c r="RJP2178" s="1"/>
      <c r="RJQ2178" s="1"/>
      <c r="RJS2178" s="650"/>
      <c r="RJT2178" s="645"/>
      <c r="RJU2178" s="659"/>
      <c r="RJV2178" s="654"/>
      <c r="RJW2178" s="655"/>
      <c r="RJX2178" s="655"/>
      <c r="RJY2178" s="1"/>
      <c r="RJZ2178" s="1"/>
      <c r="RKB2178" s="650"/>
      <c r="RKC2178" s="645"/>
      <c r="RKD2178" s="659"/>
      <c r="RKE2178" s="654"/>
      <c r="RKF2178" s="655"/>
      <c r="RKG2178" s="655"/>
      <c r="RKH2178" s="1"/>
      <c r="RKI2178" s="1"/>
      <c r="RKK2178" s="650"/>
      <c r="RKL2178" s="645"/>
      <c r="RKM2178" s="659"/>
      <c r="RKN2178" s="654"/>
      <c r="RKO2178" s="655"/>
      <c r="RKP2178" s="655"/>
      <c r="RKQ2178" s="1"/>
      <c r="RKR2178" s="1"/>
      <c r="RKT2178" s="650"/>
      <c r="RKU2178" s="645"/>
      <c r="RKV2178" s="659"/>
      <c r="RKW2178" s="654"/>
      <c r="RKX2178" s="655"/>
      <c r="RKY2178" s="655"/>
      <c r="RKZ2178" s="1"/>
      <c r="RLA2178" s="1"/>
      <c r="RLC2178" s="650"/>
      <c r="RLD2178" s="645"/>
      <c r="RLE2178" s="659"/>
      <c r="RLF2178" s="654"/>
      <c r="RLG2178" s="655"/>
      <c r="RLH2178" s="655"/>
      <c r="RLI2178" s="1"/>
      <c r="RLJ2178" s="1"/>
      <c r="RLL2178" s="650"/>
      <c r="RLM2178" s="645"/>
      <c r="RLN2178" s="659"/>
      <c r="RLO2178" s="654"/>
      <c r="RLP2178" s="655"/>
      <c r="RLQ2178" s="655"/>
      <c r="RLR2178" s="1"/>
      <c r="RLS2178" s="1"/>
      <c r="RLU2178" s="650"/>
      <c r="RLV2178" s="645"/>
      <c r="RLW2178" s="659"/>
      <c r="RLX2178" s="654"/>
      <c r="RLY2178" s="655"/>
      <c r="RLZ2178" s="655"/>
      <c r="RMA2178" s="1"/>
      <c r="RMB2178" s="1"/>
      <c r="RMD2178" s="650"/>
      <c r="RME2178" s="645"/>
      <c r="RMF2178" s="659"/>
      <c r="RMG2178" s="654"/>
      <c r="RMH2178" s="655"/>
      <c r="RMI2178" s="655"/>
      <c r="RMJ2178" s="1"/>
      <c r="RMK2178" s="1"/>
      <c r="RMM2178" s="650"/>
      <c r="RMN2178" s="645"/>
      <c r="RMO2178" s="659"/>
      <c r="RMP2178" s="654"/>
      <c r="RMQ2178" s="655"/>
      <c r="RMR2178" s="655"/>
      <c r="RMS2178" s="1"/>
      <c r="RMT2178" s="1"/>
      <c r="RMV2178" s="650"/>
      <c r="RMW2178" s="645"/>
      <c r="RMX2178" s="659"/>
      <c r="RMY2178" s="654"/>
      <c r="RMZ2178" s="655"/>
      <c r="RNA2178" s="655"/>
      <c r="RNB2178" s="1"/>
      <c r="RNC2178" s="1"/>
      <c r="RNE2178" s="650"/>
      <c r="RNF2178" s="645"/>
      <c r="RNG2178" s="659"/>
      <c r="RNH2178" s="654"/>
      <c r="RNI2178" s="655"/>
      <c r="RNJ2178" s="655"/>
      <c r="RNK2178" s="1"/>
      <c r="RNL2178" s="1"/>
      <c r="RNN2178" s="650"/>
      <c r="RNO2178" s="645"/>
      <c r="RNP2178" s="659"/>
      <c r="RNQ2178" s="654"/>
      <c r="RNR2178" s="655"/>
      <c r="RNS2178" s="655"/>
      <c r="RNT2178" s="1"/>
      <c r="RNU2178" s="1"/>
      <c r="RNW2178" s="650"/>
      <c r="RNX2178" s="645"/>
      <c r="RNY2178" s="659"/>
      <c r="RNZ2178" s="654"/>
      <c r="ROA2178" s="655"/>
      <c r="ROB2178" s="655"/>
      <c r="ROC2178" s="1"/>
      <c r="ROD2178" s="1"/>
      <c r="ROF2178" s="650"/>
      <c r="ROG2178" s="645"/>
      <c r="ROH2178" s="659"/>
      <c r="ROI2178" s="654"/>
      <c r="ROJ2178" s="655"/>
      <c r="ROK2178" s="655"/>
      <c r="ROL2178" s="1"/>
      <c r="ROM2178" s="1"/>
      <c r="ROO2178" s="650"/>
      <c r="ROP2178" s="645"/>
      <c r="ROQ2178" s="659"/>
      <c r="ROR2178" s="654"/>
      <c r="ROS2178" s="655"/>
      <c r="ROT2178" s="655"/>
      <c r="ROU2178" s="1"/>
      <c r="ROV2178" s="1"/>
      <c r="ROX2178" s="650"/>
      <c r="ROY2178" s="645"/>
      <c r="ROZ2178" s="659"/>
      <c r="RPA2178" s="654"/>
      <c r="RPB2178" s="655"/>
      <c r="RPC2178" s="655"/>
      <c r="RPD2178" s="1"/>
      <c r="RPE2178" s="1"/>
      <c r="RPG2178" s="650"/>
      <c r="RPH2178" s="645"/>
      <c r="RPI2178" s="659"/>
      <c r="RPJ2178" s="654"/>
      <c r="RPK2178" s="655"/>
      <c r="RPL2178" s="655"/>
      <c r="RPM2178" s="1"/>
      <c r="RPN2178" s="1"/>
      <c r="RPP2178" s="650"/>
      <c r="RPQ2178" s="645"/>
      <c r="RPR2178" s="659"/>
      <c r="RPS2178" s="654"/>
      <c r="RPT2178" s="655"/>
      <c r="RPU2178" s="655"/>
      <c r="RPV2178" s="1"/>
      <c r="RPW2178" s="1"/>
      <c r="RPY2178" s="650"/>
      <c r="RPZ2178" s="645"/>
      <c r="RQA2178" s="659"/>
      <c r="RQB2178" s="654"/>
      <c r="RQC2178" s="655"/>
      <c r="RQD2178" s="655"/>
      <c r="RQE2178" s="1"/>
      <c r="RQF2178" s="1"/>
      <c r="RQH2178" s="650"/>
      <c r="RQI2178" s="645"/>
      <c r="RQJ2178" s="659"/>
      <c r="RQK2178" s="654"/>
      <c r="RQL2178" s="655"/>
      <c r="RQM2178" s="655"/>
      <c r="RQN2178" s="1"/>
      <c r="RQO2178" s="1"/>
      <c r="RQQ2178" s="650"/>
      <c r="RQR2178" s="645"/>
      <c r="RQS2178" s="659"/>
      <c r="RQT2178" s="654"/>
      <c r="RQU2178" s="655"/>
      <c r="RQV2178" s="655"/>
      <c r="RQW2178" s="1"/>
      <c r="RQX2178" s="1"/>
      <c r="RQZ2178" s="650"/>
      <c r="RRA2178" s="645"/>
      <c r="RRB2178" s="659"/>
      <c r="RRC2178" s="654"/>
      <c r="RRD2178" s="655"/>
      <c r="RRE2178" s="655"/>
      <c r="RRF2178" s="1"/>
      <c r="RRG2178" s="1"/>
      <c r="RRI2178" s="650"/>
      <c r="RRJ2178" s="645"/>
      <c r="RRK2178" s="659"/>
      <c r="RRL2178" s="654"/>
      <c r="RRM2178" s="655"/>
      <c r="RRN2178" s="655"/>
      <c r="RRO2178" s="1"/>
      <c r="RRP2178" s="1"/>
      <c r="RRR2178" s="650"/>
      <c r="RRS2178" s="645"/>
      <c r="RRT2178" s="659"/>
      <c r="RRU2178" s="654"/>
      <c r="RRV2178" s="655"/>
      <c r="RRW2178" s="655"/>
      <c r="RRX2178" s="1"/>
      <c r="RRY2178" s="1"/>
      <c r="RSA2178" s="650"/>
      <c r="RSB2178" s="645"/>
      <c r="RSC2178" s="659"/>
      <c r="RSD2178" s="654"/>
      <c r="RSE2178" s="655"/>
      <c r="RSF2178" s="655"/>
      <c r="RSG2178" s="1"/>
      <c r="RSH2178" s="1"/>
      <c r="RSJ2178" s="650"/>
      <c r="RSK2178" s="645"/>
      <c r="RSL2178" s="659"/>
      <c r="RSM2178" s="654"/>
      <c r="RSN2178" s="655"/>
      <c r="RSO2178" s="655"/>
      <c r="RSP2178" s="1"/>
      <c r="RSQ2178" s="1"/>
      <c r="RSS2178" s="650"/>
      <c r="RST2178" s="645"/>
      <c r="RSU2178" s="659"/>
      <c r="RSV2178" s="654"/>
      <c r="RSW2178" s="655"/>
      <c r="RSX2178" s="655"/>
      <c r="RSY2178" s="1"/>
      <c r="RSZ2178" s="1"/>
      <c r="RTB2178" s="650"/>
      <c r="RTC2178" s="645"/>
      <c r="RTD2178" s="659"/>
      <c r="RTE2178" s="654"/>
      <c r="RTF2178" s="655"/>
      <c r="RTG2178" s="655"/>
      <c r="RTH2178" s="1"/>
      <c r="RTI2178" s="1"/>
      <c r="RTK2178" s="650"/>
      <c r="RTL2178" s="645"/>
      <c r="RTM2178" s="659"/>
      <c r="RTN2178" s="654"/>
      <c r="RTO2178" s="655"/>
      <c r="RTP2178" s="655"/>
      <c r="RTQ2178" s="1"/>
      <c r="RTR2178" s="1"/>
      <c r="RTT2178" s="650"/>
      <c r="RTU2178" s="645"/>
      <c r="RTV2178" s="659"/>
      <c r="RTW2178" s="654"/>
      <c r="RTX2178" s="655"/>
      <c r="RTY2178" s="655"/>
      <c r="RTZ2178" s="1"/>
      <c r="RUA2178" s="1"/>
      <c r="RUC2178" s="650"/>
      <c r="RUD2178" s="645"/>
      <c r="RUE2178" s="659"/>
      <c r="RUF2178" s="654"/>
      <c r="RUG2178" s="655"/>
      <c r="RUH2178" s="655"/>
      <c r="RUI2178" s="1"/>
      <c r="RUJ2178" s="1"/>
      <c r="RUL2178" s="650"/>
      <c r="RUM2178" s="645"/>
      <c r="RUN2178" s="659"/>
      <c r="RUO2178" s="654"/>
      <c r="RUP2178" s="655"/>
      <c r="RUQ2178" s="655"/>
      <c r="RUR2178" s="1"/>
      <c r="RUS2178" s="1"/>
      <c r="RUU2178" s="650"/>
      <c r="RUV2178" s="645"/>
      <c r="RUW2178" s="659"/>
      <c r="RUX2178" s="654"/>
      <c r="RUY2178" s="655"/>
      <c r="RUZ2178" s="655"/>
      <c r="RVA2178" s="1"/>
      <c r="RVB2178" s="1"/>
      <c r="RVD2178" s="650"/>
      <c r="RVE2178" s="645"/>
      <c r="RVF2178" s="659"/>
      <c r="RVG2178" s="654"/>
      <c r="RVH2178" s="655"/>
      <c r="RVI2178" s="655"/>
      <c r="RVJ2178" s="1"/>
      <c r="RVK2178" s="1"/>
      <c r="RVM2178" s="650"/>
      <c r="RVN2178" s="645"/>
      <c r="RVO2178" s="659"/>
      <c r="RVP2178" s="654"/>
      <c r="RVQ2178" s="655"/>
      <c r="RVR2178" s="655"/>
      <c r="RVS2178" s="1"/>
      <c r="RVT2178" s="1"/>
      <c r="RVV2178" s="650"/>
      <c r="RVW2178" s="645"/>
      <c r="RVX2178" s="659"/>
      <c r="RVY2178" s="654"/>
      <c r="RVZ2178" s="655"/>
      <c r="RWA2178" s="655"/>
      <c r="RWB2178" s="1"/>
      <c r="RWC2178" s="1"/>
      <c r="RWE2178" s="650"/>
      <c r="RWF2178" s="645"/>
      <c r="RWG2178" s="659"/>
      <c r="RWH2178" s="654"/>
      <c r="RWI2178" s="655"/>
      <c r="RWJ2178" s="655"/>
      <c r="RWK2178" s="1"/>
      <c r="RWL2178" s="1"/>
      <c r="RWN2178" s="650"/>
      <c r="RWO2178" s="645"/>
      <c r="RWP2178" s="659"/>
      <c r="RWQ2178" s="654"/>
      <c r="RWR2178" s="655"/>
      <c r="RWS2178" s="655"/>
      <c r="RWT2178" s="1"/>
      <c r="RWU2178" s="1"/>
      <c r="RWW2178" s="650"/>
      <c r="RWX2178" s="645"/>
      <c r="RWY2178" s="659"/>
      <c r="RWZ2178" s="654"/>
      <c r="RXA2178" s="655"/>
      <c r="RXB2178" s="655"/>
      <c r="RXC2178" s="1"/>
      <c r="RXD2178" s="1"/>
      <c r="RXF2178" s="650"/>
      <c r="RXG2178" s="645"/>
      <c r="RXH2178" s="659"/>
      <c r="RXI2178" s="654"/>
      <c r="RXJ2178" s="655"/>
      <c r="RXK2178" s="655"/>
      <c r="RXL2178" s="1"/>
      <c r="RXM2178" s="1"/>
      <c r="RXO2178" s="650"/>
      <c r="RXP2178" s="645"/>
      <c r="RXQ2178" s="659"/>
      <c r="RXR2178" s="654"/>
      <c r="RXS2178" s="655"/>
      <c r="RXT2178" s="655"/>
      <c r="RXU2178" s="1"/>
      <c r="RXV2178" s="1"/>
      <c r="RXX2178" s="650"/>
      <c r="RXY2178" s="645"/>
      <c r="RXZ2178" s="659"/>
      <c r="RYA2178" s="654"/>
      <c r="RYB2178" s="655"/>
      <c r="RYC2178" s="655"/>
      <c r="RYD2178" s="1"/>
      <c r="RYE2178" s="1"/>
      <c r="RYG2178" s="650"/>
      <c r="RYH2178" s="645"/>
      <c r="RYI2178" s="659"/>
      <c r="RYJ2178" s="654"/>
      <c r="RYK2178" s="655"/>
      <c r="RYL2178" s="655"/>
      <c r="RYM2178" s="1"/>
      <c r="RYN2178" s="1"/>
      <c r="RYP2178" s="650"/>
      <c r="RYQ2178" s="645"/>
      <c r="RYR2178" s="659"/>
      <c r="RYS2178" s="654"/>
      <c r="RYT2178" s="655"/>
      <c r="RYU2178" s="655"/>
      <c r="RYV2178" s="1"/>
      <c r="RYW2178" s="1"/>
      <c r="RYY2178" s="650"/>
      <c r="RYZ2178" s="645"/>
      <c r="RZA2178" s="659"/>
      <c r="RZB2178" s="654"/>
      <c r="RZC2178" s="655"/>
      <c r="RZD2178" s="655"/>
      <c r="RZE2178" s="1"/>
      <c r="RZF2178" s="1"/>
      <c r="RZH2178" s="650"/>
      <c r="RZI2178" s="645"/>
      <c r="RZJ2178" s="659"/>
      <c r="RZK2178" s="654"/>
      <c r="RZL2178" s="655"/>
      <c r="RZM2178" s="655"/>
      <c r="RZN2178" s="1"/>
      <c r="RZO2178" s="1"/>
      <c r="RZQ2178" s="650"/>
      <c r="RZR2178" s="645"/>
      <c r="RZS2178" s="659"/>
      <c r="RZT2178" s="654"/>
      <c r="RZU2178" s="655"/>
      <c r="RZV2178" s="655"/>
      <c r="RZW2178" s="1"/>
      <c r="RZX2178" s="1"/>
      <c r="RZZ2178" s="650"/>
      <c r="SAA2178" s="645"/>
      <c r="SAB2178" s="659"/>
      <c r="SAC2178" s="654"/>
      <c r="SAD2178" s="655"/>
      <c r="SAE2178" s="655"/>
      <c r="SAF2178" s="1"/>
      <c r="SAG2178" s="1"/>
      <c r="SAI2178" s="650"/>
      <c r="SAJ2178" s="645"/>
      <c r="SAK2178" s="659"/>
      <c r="SAL2178" s="654"/>
      <c r="SAM2178" s="655"/>
      <c r="SAN2178" s="655"/>
      <c r="SAO2178" s="1"/>
      <c r="SAP2178" s="1"/>
      <c r="SAR2178" s="650"/>
      <c r="SAS2178" s="645"/>
      <c r="SAT2178" s="659"/>
      <c r="SAU2178" s="654"/>
      <c r="SAV2178" s="655"/>
      <c r="SAW2178" s="655"/>
      <c r="SAX2178" s="1"/>
      <c r="SAY2178" s="1"/>
      <c r="SBA2178" s="650"/>
      <c r="SBB2178" s="645"/>
      <c r="SBC2178" s="659"/>
      <c r="SBD2178" s="654"/>
      <c r="SBE2178" s="655"/>
      <c r="SBF2178" s="655"/>
      <c r="SBG2178" s="1"/>
      <c r="SBH2178" s="1"/>
      <c r="SBJ2178" s="650"/>
      <c r="SBK2178" s="645"/>
      <c r="SBL2178" s="659"/>
      <c r="SBM2178" s="654"/>
      <c r="SBN2178" s="655"/>
      <c r="SBO2178" s="655"/>
      <c r="SBP2178" s="1"/>
      <c r="SBQ2178" s="1"/>
      <c r="SBS2178" s="650"/>
      <c r="SBT2178" s="645"/>
      <c r="SBU2178" s="659"/>
      <c r="SBV2178" s="654"/>
      <c r="SBW2178" s="655"/>
      <c r="SBX2178" s="655"/>
      <c r="SBY2178" s="1"/>
      <c r="SBZ2178" s="1"/>
      <c r="SCB2178" s="650"/>
      <c r="SCC2178" s="645"/>
      <c r="SCD2178" s="659"/>
      <c r="SCE2178" s="654"/>
      <c r="SCF2178" s="655"/>
      <c r="SCG2178" s="655"/>
      <c r="SCH2178" s="1"/>
      <c r="SCI2178" s="1"/>
      <c r="SCK2178" s="650"/>
      <c r="SCL2178" s="645"/>
      <c r="SCM2178" s="659"/>
      <c r="SCN2178" s="654"/>
      <c r="SCO2178" s="655"/>
      <c r="SCP2178" s="655"/>
      <c r="SCQ2178" s="1"/>
      <c r="SCR2178" s="1"/>
      <c r="SCT2178" s="650"/>
      <c r="SCU2178" s="645"/>
      <c r="SCV2178" s="659"/>
      <c r="SCW2178" s="654"/>
      <c r="SCX2178" s="655"/>
      <c r="SCY2178" s="655"/>
      <c r="SCZ2178" s="1"/>
      <c r="SDA2178" s="1"/>
      <c r="SDC2178" s="650"/>
      <c r="SDD2178" s="645"/>
      <c r="SDE2178" s="659"/>
      <c r="SDF2178" s="654"/>
      <c r="SDG2178" s="655"/>
      <c r="SDH2178" s="655"/>
      <c r="SDI2178" s="1"/>
      <c r="SDJ2178" s="1"/>
      <c r="SDL2178" s="650"/>
      <c r="SDM2178" s="645"/>
      <c r="SDN2178" s="659"/>
      <c r="SDO2178" s="654"/>
      <c r="SDP2178" s="655"/>
      <c r="SDQ2178" s="655"/>
      <c r="SDR2178" s="1"/>
      <c r="SDS2178" s="1"/>
      <c r="SDU2178" s="650"/>
      <c r="SDV2178" s="645"/>
      <c r="SDW2178" s="659"/>
      <c r="SDX2178" s="654"/>
      <c r="SDY2178" s="655"/>
      <c r="SDZ2178" s="655"/>
      <c r="SEA2178" s="1"/>
      <c r="SEB2178" s="1"/>
      <c r="SED2178" s="650"/>
      <c r="SEE2178" s="645"/>
      <c r="SEF2178" s="659"/>
      <c r="SEG2178" s="654"/>
      <c r="SEH2178" s="655"/>
      <c r="SEI2178" s="655"/>
      <c r="SEJ2178" s="1"/>
      <c r="SEK2178" s="1"/>
      <c r="SEM2178" s="650"/>
      <c r="SEN2178" s="645"/>
      <c r="SEO2178" s="659"/>
      <c r="SEP2178" s="654"/>
      <c r="SEQ2178" s="655"/>
      <c r="SER2178" s="655"/>
      <c r="SES2178" s="1"/>
      <c r="SET2178" s="1"/>
      <c r="SEV2178" s="650"/>
      <c r="SEW2178" s="645"/>
      <c r="SEX2178" s="659"/>
      <c r="SEY2178" s="654"/>
      <c r="SEZ2178" s="655"/>
      <c r="SFA2178" s="655"/>
      <c r="SFB2178" s="1"/>
      <c r="SFC2178" s="1"/>
      <c r="SFE2178" s="650"/>
      <c r="SFF2178" s="645"/>
      <c r="SFG2178" s="659"/>
      <c r="SFH2178" s="654"/>
      <c r="SFI2178" s="655"/>
      <c r="SFJ2178" s="655"/>
      <c r="SFK2178" s="1"/>
      <c r="SFL2178" s="1"/>
      <c r="SFN2178" s="650"/>
      <c r="SFO2178" s="645"/>
      <c r="SFP2178" s="659"/>
      <c r="SFQ2178" s="654"/>
      <c r="SFR2178" s="655"/>
      <c r="SFS2178" s="655"/>
      <c r="SFT2178" s="1"/>
      <c r="SFU2178" s="1"/>
      <c r="SFW2178" s="650"/>
      <c r="SFX2178" s="645"/>
      <c r="SFY2178" s="659"/>
      <c r="SFZ2178" s="654"/>
      <c r="SGA2178" s="655"/>
      <c r="SGB2178" s="655"/>
      <c r="SGC2178" s="1"/>
      <c r="SGD2178" s="1"/>
      <c r="SGF2178" s="650"/>
      <c r="SGG2178" s="645"/>
      <c r="SGH2178" s="659"/>
      <c r="SGI2178" s="654"/>
      <c r="SGJ2178" s="655"/>
      <c r="SGK2178" s="655"/>
      <c r="SGL2178" s="1"/>
      <c r="SGM2178" s="1"/>
      <c r="SGO2178" s="650"/>
      <c r="SGP2178" s="645"/>
      <c r="SGQ2178" s="659"/>
      <c r="SGR2178" s="654"/>
      <c r="SGS2178" s="655"/>
      <c r="SGT2178" s="655"/>
      <c r="SGU2178" s="1"/>
      <c r="SGV2178" s="1"/>
      <c r="SGX2178" s="650"/>
      <c r="SGY2178" s="645"/>
      <c r="SGZ2178" s="659"/>
      <c r="SHA2178" s="654"/>
      <c r="SHB2178" s="655"/>
      <c r="SHC2178" s="655"/>
      <c r="SHD2178" s="1"/>
      <c r="SHE2178" s="1"/>
      <c r="SHG2178" s="650"/>
      <c r="SHH2178" s="645"/>
      <c r="SHI2178" s="659"/>
      <c r="SHJ2178" s="654"/>
      <c r="SHK2178" s="655"/>
      <c r="SHL2178" s="655"/>
      <c r="SHM2178" s="1"/>
      <c r="SHN2178" s="1"/>
      <c r="SHP2178" s="650"/>
      <c r="SHQ2178" s="645"/>
      <c r="SHR2178" s="659"/>
      <c r="SHS2178" s="654"/>
      <c r="SHT2178" s="655"/>
      <c r="SHU2178" s="655"/>
      <c r="SHV2178" s="1"/>
      <c r="SHW2178" s="1"/>
      <c r="SHY2178" s="650"/>
      <c r="SHZ2178" s="645"/>
      <c r="SIA2178" s="659"/>
      <c r="SIB2178" s="654"/>
      <c r="SIC2178" s="655"/>
      <c r="SID2178" s="655"/>
      <c r="SIE2178" s="1"/>
      <c r="SIF2178" s="1"/>
      <c r="SIH2178" s="650"/>
      <c r="SII2178" s="645"/>
      <c r="SIJ2178" s="659"/>
      <c r="SIK2178" s="654"/>
      <c r="SIL2178" s="655"/>
      <c r="SIM2178" s="655"/>
      <c r="SIN2178" s="1"/>
      <c r="SIO2178" s="1"/>
      <c r="SIQ2178" s="650"/>
      <c r="SIR2178" s="645"/>
      <c r="SIS2178" s="659"/>
      <c r="SIT2178" s="654"/>
      <c r="SIU2178" s="655"/>
      <c r="SIV2178" s="655"/>
      <c r="SIW2178" s="1"/>
      <c r="SIX2178" s="1"/>
      <c r="SIZ2178" s="650"/>
      <c r="SJA2178" s="645"/>
      <c r="SJB2178" s="659"/>
      <c r="SJC2178" s="654"/>
      <c r="SJD2178" s="655"/>
      <c r="SJE2178" s="655"/>
      <c r="SJF2178" s="1"/>
      <c r="SJG2178" s="1"/>
      <c r="SJI2178" s="650"/>
      <c r="SJJ2178" s="645"/>
      <c r="SJK2178" s="659"/>
      <c r="SJL2178" s="654"/>
      <c r="SJM2178" s="655"/>
      <c r="SJN2178" s="655"/>
      <c r="SJO2178" s="1"/>
      <c r="SJP2178" s="1"/>
      <c r="SJR2178" s="650"/>
      <c r="SJS2178" s="645"/>
      <c r="SJT2178" s="659"/>
      <c r="SJU2178" s="654"/>
      <c r="SJV2178" s="655"/>
      <c r="SJW2178" s="655"/>
      <c r="SJX2178" s="1"/>
      <c r="SJY2178" s="1"/>
      <c r="SKA2178" s="650"/>
      <c r="SKB2178" s="645"/>
      <c r="SKC2178" s="659"/>
      <c r="SKD2178" s="654"/>
      <c r="SKE2178" s="655"/>
      <c r="SKF2178" s="655"/>
      <c r="SKG2178" s="1"/>
      <c r="SKH2178" s="1"/>
      <c r="SKJ2178" s="650"/>
      <c r="SKK2178" s="645"/>
      <c r="SKL2178" s="659"/>
      <c r="SKM2178" s="654"/>
      <c r="SKN2178" s="655"/>
      <c r="SKO2178" s="655"/>
      <c r="SKP2178" s="1"/>
      <c r="SKQ2178" s="1"/>
      <c r="SKS2178" s="650"/>
      <c r="SKT2178" s="645"/>
      <c r="SKU2178" s="659"/>
      <c r="SKV2178" s="654"/>
      <c r="SKW2178" s="655"/>
      <c r="SKX2178" s="655"/>
      <c r="SKY2178" s="1"/>
      <c r="SKZ2178" s="1"/>
      <c r="SLB2178" s="650"/>
      <c r="SLC2178" s="645"/>
      <c r="SLD2178" s="659"/>
      <c r="SLE2178" s="654"/>
      <c r="SLF2178" s="655"/>
      <c r="SLG2178" s="655"/>
      <c r="SLH2178" s="1"/>
      <c r="SLI2178" s="1"/>
      <c r="SLK2178" s="650"/>
      <c r="SLL2178" s="645"/>
      <c r="SLM2178" s="659"/>
      <c r="SLN2178" s="654"/>
      <c r="SLO2178" s="655"/>
      <c r="SLP2178" s="655"/>
      <c r="SLQ2178" s="1"/>
      <c r="SLR2178" s="1"/>
      <c r="SLT2178" s="650"/>
      <c r="SLU2178" s="645"/>
      <c r="SLV2178" s="659"/>
      <c r="SLW2178" s="654"/>
      <c r="SLX2178" s="655"/>
      <c r="SLY2178" s="655"/>
      <c r="SLZ2178" s="1"/>
      <c r="SMA2178" s="1"/>
      <c r="SMC2178" s="650"/>
      <c r="SMD2178" s="645"/>
      <c r="SME2178" s="659"/>
      <c r="SMF2178" s="654"/>
      <c r="SMG2178" s="655"/>
      <c r="SMH2178" s="655"/>
      <c r="SMI2178" s="1"/>
      <c r="SMJ2178" s="1"/>
      <c r="SML2178" s="650"/>
      <c r="SMM2178" s="645"/>
      <c r="SMN2178" s="659"/>
      <c r="SMO2178" s="654"/>
      <c r="SMP2178" s="655"/>
      <c r="SMQ2178" s="655"/>
      <c r="SMR2178" s="1"/>
      <c r="SMS2178" s="1"/>
      <c r="SMU2178" s="650"/>
      <c r="SMV2178" s="645"/>
      <c r="SMW2178" s="659"/>
      <c r="SMX2178" s="654"/>
      <c r="SMY2178" s="655"/>
      <c r="SMZ2178" s="655"/>
      <c r="SNA2178" s="1"/>
      <c r="SNB2178" s="1"/>
      <c r="SND2178" s="650"/>
      <c r="SNE2178" s="645"/>
      <c r="SNF2178" s="659"/>
      <c r="SNG2178" s="654"/>
      <c r="SNH2178" s="655"/>
      <c r="SNI2178" s="655"/>
      <c r="SNJ2178" s="1"/>
      <c r="SNK2178" s="1"/>
      <c r="SNM2178" s="650"/>
      <c r="SNN2178" s="645"/>
      <c r="SNO2178" s="659"/>
      <c r="SNP2178" s="654"/>
      <c r="SNQ2178" s="655"/>
      <c r="SNR2178" s="655"/>
      <c r="SNS2178" s="1"/>
      <c r="SNT2178" s="1"/>
      <c r="SNV2178" s="650"/>
      <c r="SNW2178" s="645"/>
      <c r="SNX2178" s="659"/>
      <c r="SNY2178" s="654"/>
      <c r="SNZ2178" s="655"/>
      <c r="SOA2178" s="655"/>
      <c r="SOB2178" s="1"/>
      <c r="SOC2178" s="1"/>
      <c r="SOE2178" s="650"/>
      <c r="SOF2178" s="645"/>
      <c r="SOG2178" s="659"/>
      <c r="SOH2178" s="654"/>
      <c r="SOI2178" s="655"/>
      <c r="SOJ2178" s="655"/>
      <c r="SOK2178" s="1"/>
      <c r="SOL2178" s="1"/>
      <c r="SON2178" s="650"/>
      <c r="SOO2178" s="645"/>
      <c r="SOP2178" s="659"/>
      <c r="SOQ2178" s="654"/>
      <c r="SOR2178" s="655"/>
      <c r="SOS2178" s="655"/>
      <c r="SOT2178" s="1"/>
      <c r="SOU2178" s="1"/>
      <c r="SOW2178" s="650"/>
      <c r="SOX2178" s="645"/>
      <c r="SOY2178" s="659"/>
      <c r="SOZ2178" s="654"/>
      <c r="SPA2178" s="655"/>
      <c r="SPB2178" s="655"/>
      <c r="SPC2178" s="1"/>
      <c r="SPD2178" s="1"/>
      <c r="SPF2178" s="650"/>
      <c r="SPG2178" s="645"/>
      <c r="SPH2178" s="659"/>
      <c r="SPI2178" s="654"/>
      <c r="SPJ2178" s="655"/>
      <c r="SPK2178" s="655"/>
      <c r="SPL2178" s="1"/>
      <c r="SPM2178" s="1"/>
      <c r="SPO2178" s="650"/>
      <c r="SPP2178" s="645"/>
      <c r="SPQ2178" s="659"/>
      <c r="SPR2178" s="654"/>
      <c r="SPS2178" s="655"/>
      <c r="SPT2178" s="655"/>
      <c r="SPU2178" s="1"/>
      <c r="SPV2178" s="1"/>
      <c r="SPX2178" s="650"/>
      <c r="SPY2178" s="645"/>
      <c r="SPZ2178" s="659"/>
      <c r="SQA2178" s="654"/>
      <c r="SQB2178" s="655"/>
      <c r="SQC2178" s="655"/>
      <c r="SQD2178" s="1"/>
      <c r="SQE2178" s="1"/>
      <c r="SQG2178" s="650"/>
      <c r="SQH2178" s="645"/>
      <c r="SQI2178" s="659"/>
      <c r="SQJ2178" s="654"/>
      <c r="SQK2178" s="655"/>
      <c r="SQL2178" s="655"/>
      <c r="SQM2178" s="1"/>
      <c r="SQN2178" s="1"/>
      <c r="SQP2178" s="650"/>
      <c r="SQQ2178" s="645"/>
      <c r="SQR2178" s="659"/>
      <c r="SQS2178" s="654"/>
      <c r="SQT2178" s="655"/>
      <c r="SQU2178" s="655"/>
      <c r="SQV2178" s="1"/>
      <c r="SQW2178" s="1"/>
      <c r="SQY2178" s="650"/>
      <c r="SQZ2178" s="645"/>
      <c r="SRA2178" s="659"/>
      <c r="SRB2178" s="654"/>
      <c r="SRC2178" s="655"/>
      <c r="SRD2178" s="655"/>
      <c r="SRE2178" s="1"/>
      <c r="SRF2178" s="1"/>
      <c r="SRH2178" s="650"/>
      <c r="SRI2178" s="645"/>
      <c r="SRJ2178" s="659"/>
      <c r="SRK2178" s="654"/>
      <c r="SRL2178" s="655"/>
      <c r="SRM2178" s="655"/>
      <c r="SRN2178" s="1"/>
      <c r="SRO2178" s="1"/>
      <c r="SRQ2178" s="650"/>
      <c r="SRR2178" s="645"/>
      <c r="SRS2178" s="659"/>
      <c r="SRT2178" s="654"/>
      <c r="SRU2178" s="655"/>
      <c r="SRV2178" s="655"/>
      <c r="SRW2178" s="1"/>
      <c r="SRX2178" s="1"/>
      <c r="SRZ2178" s="650"/>
      <c r="SSA2178" s="645"/>
      <c r="SSB2178" s="659"/>
      <c r="SSC2178" s="654"/>
      <c r="SSD2178" s="655"/>
      <c r="SSE2178" s="655"/>
      <c r="SSF2178" s="1"/>
      <c r="SSG2178" s="1"/>
      <c r="SSI2178" s="650"/>
      <c r="SSJ2178" s="645"/>
      <c r="SSK2178" s="659"/>
      <c r="SSL2178" s="654"/>
      <c r="SSM2178" s="655"/>
      <c r="SSN2178" s="655"/>
      <c r="SSO2178" s="1"/>
      <c r="SSP2178" s="1"/>
      <c r="SSR2178" s="650"/>
      <c r="SSS2178" s="645"/>
      <c r="SST2178" s="659"/>
      <c r="SSU2178" s="654"/>
      <c r="SSV2178" s="655"/>
      <c r="SSW2178" s="655"/>
      <c r="SSX2178" s="1"/>
      <c r="SSY2178" s="1"/>
      <c r="STA2178" s="650"/>
      <c r="STB2178" s="645"/>
      <c r="STC2178" s="659"/>
      <c r="STD2178" s="654"/>
      <c r="STE2178" s="655"/>
      <c r="STF2178" s="655"/>
      <c r="STG2178" s="1"/>
      <c r="STH2178" s="1"/>
      <c r="STJ2178" s="650"/>
      <c r="STK2178" s="645"/>
      <c r="STL2178" s="659"/>
      <c r="STM2178" s="654"/>
      <c r="STN2178" s="655"/>
      <c r="STO2178" s="655"/>
      <c r="STP2178" s="1"/>
      <c r="STQ2178" s="1"/>
      <c r="STS2178" s="650"/>
      <c r="STT2178" s="645"/>
      <c r="STU2178" s="659"/>
      <c r="STV2178" s="654"/>
      <c r="STW2178" s="655"/>
      <c r="STX2178" s="655"/>
      <c r="STY2178" s="1"/>
      <c r="STZ2178" s="1"/>
      <c r="SUB2178" s="650"/>
      <c r="SUC2178" s="645"/>
      <c r="SUD2178" s="659"/>
      <c r="SUE2178" s="654"/>
      <c r="SUF2178" s="655"/>
      <c r="SUG2178" s="655"/>
      <c r="SUH2178" s="1"/>
      <c r="SUI2178" s="1"/>
      <c r="SUK2178" s="650"/>
      <c r="SUL2178" s="645"/>
      <c r="SUM2178" s="659"/>
      <c r="SUN2178" s="654"/>
      <c r="SUO2178" s="655"/>
      <c r="SUP2178" s="655"/>
      <c r="SUQ2178" s="1"/>
      <c r="SUR2178" s="1"/>
      <c r="SUT2178" s="650"/>
      <c r="SUU2178" s="645"/>
      <c r="SUV2178" s="659"/>
      <c r="SUW2178" s="654"/>
      <c r="SUX2178" s="655"/>
      <c r="SUY2178" s="655"/>
      <c r="SUZ2178" s="1"/>
      <c r="SVA2178" s="1"/>
      <c r="SVC2178" s="650"/>
      <c r="SVD2178" s="645"/>
      <c r="SVE2178" s="659"/>
      <c r="SVF2178" s="654"/>
      <c r="SVG2178" s="655"/>
      <c r="SVH2178" s="655"/>
      <c r="SVI2178" s="1"/>
      <c r="SVJ2178" s="1"/>
      <c r="SVL2178" s="650"/>
      <c r="SVM2178" s="645"/>
      <c r="SVN2178" s="659"/>
      <c r="SVO2178" s="654"/>
      <c r="SVP2178" s="655"/>
      <c r="SVQ2178" s="655"/>
      <c r="SVR2178" s="1"/>
      <c r="SVS2178" s="1"/>
      <c r="SVU2178" s="650"/>
      <c r="SVV2178" s="645"/>
      <c r="SVW2178" s="659"/>
      <c r="SVX2178" s="654"/>
      <c r="SVY2178" s="655"/>
      <c r="SVZ2178" s="655"/>
      <c r="SWA2178" s="1"/>
      <c r="SWB2178" s="1"/>
      <c r="SWD2178" s="650"/>
      <c r="SWE2178" s="645"/>
      <c r="SWF2178" s="659"/>
      <c r="SWG2178" s="654"/>
      <c r="SWH2178" s="655"/>
      <c r="SWI2178" s="655"/>
      <c r="SWJ2178" s="1"/>
      <c r="SWK2178" s="1"/>
      <c r="SWM2178" s="650"/>
      <c r="SWN2178" s="645"/>
      <c r="SWO2178" s="659"/>
      <c r="SWP2178" s="654"/>
      <c r="SWQ2178" s="655"/>
      <c r="SWR2178" s="655"/>
      <c r="SWS2178" s="1"/>
      <c r="SWT2178" s="1"/>
      <c r="SWV2178" s="650"/>
      <c r="SWW2178" s="645"/>
      <c r="SWX2178" s="659"/>
      <c r="SWY2178" s="654"/>
      <c r="SWZ2178" s="655"/>
      <c r="SXA2178" s="655"/>
      <c r="SXB2178" s="1"/>
      <c r="SXC2178" s="1"/>
      <c r="SXE2178" s="650"/>
      <c r="SXF2178" s="645"/>
      <c r="SXG2178" s="659"/>
      <c r="SXH2178" s="654"/>
      <c r="SXI2178" s="655"/>
      <c r="SXJ2178" s="655"/>
      <c r="SXK2178" s="1"/>
      <c r="SXL2178" s="1"/>
      <c r="SXN2178" s="650"/>
      <c r="SXO2178" s="645"/>
      <c r="SXP2178" s="659"/>
      <c r="SXQ2178" s="654"/>
      <c r="SXR2178" s="655"/>
      <c r="SXS2178" s="655"/>
      <c r="SXT2178" s="1"/>
      <c r="SXU2178" s="1"/>
      <c r="SXW2178" s="650"/>
      <c r="SXX2178" s="645"/>
      <c r="SXY2178" s="659"/>
      <c r="SXZ2178" s="654"/>
      <c r="SYA2178" s="655"/>
      <c r="SYB2178" s="655"/>
      <c r="SYC2178" s="1"/>
      <c r="SYD2178" s="1"/>
      <c r="SYF2178" s="650"/>
      <c r="SYG2178" s="645"/>
      <c r="SYH2178" s="659"/>
      <c r="SYI2178" s="654"/>
      <c r="SYJ2178" s="655"/>
      <c r="SYK2178" s="655"/>
      <c r="SYL2178" s="1"/>
      <c r="SYM2178" s="1"/>
      <c r="SYO2178" s="650"/>
      <c r="SYP2178" s="645"/>
      <c r="SYQ2178" s="659"/>
      <c r="SYR2178" s="654"/>
      <c r="SYS2178" s="655"/>
      <c r="SYT2178" s="655"/>
      <c r="SYU2178" s="1"/>
      <c r="SYV2178" s="1"/>
      <c r="SYX2178" s="650"/>
      <c r="SYY2178" s="645"/>
      <c r="SYZ2178" s="659"/>
      <c r="SZA2178" s="654"/>
      <c r="SZB2178" s="655"/>
      <c r="SZC2178" s="655"/>
      <c r="SZD2178" s="1"/>
      <c r="SZE2178" s="1"/>
      <c r="SZG2178" s="650"/>
      <c r="SZH2178" s="645"/>
      <c r="SZI2178" s="659"/>
      <c r="SZJ2178" s="654"/>
      <c r="SZK2178" s="655"/>
      <c r="SZL2178" s="655"/>
      <c r="SZM2178" s="1"/>
      <c r="SZN2178" s="1"/>
      <c r="SZP2178" s="650"/>
      <c r="SZQ2178" s="645"/>
      <c r="SZR2178" s="659"/>
      <c r="SZS2178" s="654"/>
      <c r="SZT2178" s="655"/>
      <c r="SZU2178" s="655"/>
      <c r="SZV2178" s="1"/>
      <c r="SZW2178" s="1"/>
      <c r="SZY2178" s="650"/>
      <c r="SZZ2178" s="645"/>
      <c r="TAA2178" s="659"/>
      <c r="TAB2178" s="654"/>
      <c r="TAC2178" s="655"/>
      <c r="TAD2178" s="655"/>
      <c r="TAE2178" s="1"/>
      <c r="TAF2178" s="1"/>
      <c r="TAH2178" s="650"/>
      <c r="TAI2178" s="645"/>
      <c r="TAJ2178" s="659"/>
      <c r="TAK2178" s="654"/>
      <c r="TAL2178" s="655"/>
      <c r="TAM2178" s="655"/>
      <c r="TAN2178" s="1"/>
      <c r="TAO2178" s="1"/>
      <c r="TAQ2178" s="650"/>
      <c r="TAR2178" s="645"/>
      <c r="TAS2178" s="659"/>
      <c r="TAT2178" s="654"/>
      <c r="TAU2178" s="655"/>
      <c r="TAV2178" s="655"/>
      <c r="TAW2178" s="1"/>
      <c r="TAX2178" s="1"/>
      <c r="TAZ2178" s="650"/>
      <c r="TBA2178" s="645"/>
      <c r="TBB2178" s="659"/>
      <c r="TBC2178" s="654"/>
      <c r="TBD2178" s="655"/>
      <c r="TBE2178" s="655"/>
      <c r="TBF2178" s="1"/>
      <c r="TBG2178" s="1"/>
      <c r="TBI2178" s="650"/>
      <c r="TBJ2178" s="645"/>
      <c r="TBK2178" s="659"/>
      <c r="TBL2178" s="654"/>
      <c r="TBM2178" s="655"/>
      <c r="TBN2178" s="655"/>
      <c r="TBO2178" s="1"/>
      <c r="TBP2178" s="1"/>
      <c r="TBR2178" s="650"/>
      <c r="TBS2178" s="645"/>
      <c r="TBT2178" s="659"/>
      <c r="TBU2178" s="654"/>
      <c r="TBV2178" s="655"/>
      <c r="TBW2178" s="655"/>
      <c r="TBX2178" s="1"/>
      <c r="TBY2178" s="1"/>
      <c r="TCA2178" s="650"/>
      <c r="TCB2178" s="645"/>
      <c r="TCC2178" s="659"/>
      <c r="TCD2178" s="654"/>
      <c r="TCE2178" s="655"/>
      <c r="TCF2178" s="655"/>
      <c r="TCG2178" s="1"/>
      <c r="TCH2178" s="1"/>
      <c r="TCJ2178" s="650"/>
      <c r="TCK2178" s="645"/>
      <c r="TCL2178" s="659"/>
      <c r="TCM2178" s="654"/>
      <c r="TCN2178" s="655"/>
      <c r="TCO2178" s="655"/>
      <c r="TCP2178" s="1"/>
      <c r="TCQ2178" s="1"/>
      <c r="TCS2178" s="650"/>
      <c r="TCT2178" s="645"/>
      <c r="TCU2178" s="659"/>
      <c r="TCV2178" s="654"/>
      <c r="TCW2178" s="655"/>
      <c r="TCX2178" s="655"/>
      <c r="TCY2178" s="1"/>
      <c r="TCZ2178" s="1"/>
      <c r="TDB2178" s="650"/>
      <c r="TDC2178" s="645"/>
      <c r="TDD2178" s="659"/>
      <c r="TDE2178" s="654"/>
      <c r="TDF2178" s="655"/>
      <c r="TDG2178" s="655"/>
      <c r="TDH2178" s="1"/>
      <c r="TDI2178" s="1"/>
      <c r="TDK2178" s="650"/>
      <c r="TDL2178" s="645"/>
      <c r="TDM2178" s="659"/>
      <c r="TDN2178" s="654"/>
      <c r="TDO2178" s="655"/>
      <c r="TDP2178" s="655"/>
      <c r="TDQ2178" s="1"/>
      <c r="TDR2178" s="1"/>
      <c r="TDT2178" s="650"/>
      <c r="TDU2178" s="645"/>
      <c r="TDV2178" s="659"/>
      <c r="TDW2178" s="654"/>
      <c r="TDX2178" s="655"/>
      <c r="TDY2178" s="655"/>
      <c r="TDZ2178" s="1"/>
      <c r="TEA2178" s="1"/>
      <c r="TEC2178" s="650"/>
      <c r="TED2178" s="645"/>
      <c r="TEE2178" s="659"/>
      <c r="TEF2178" s="654"/>
      <c r="TEG2178" s="655"/>
      <c r="TEH2178" s="655"/>
      <c r="TEI2178" s="1"/>
      <c r="TEJ2178" s="1"/>
      <c r="TEL2178" s="650"/>
      <c r="TEM2178" s="645"/>
      <c r="TEN2178" s="659"/>
      <c r="TEO2178" s="654"/>
      <c r="TEP2178" s="655"/>
      <c r="TEQ2178" s="655"/>
      <c r="TER2178" s="1"/>
      <c r="TES2178" s="1"/>
      <c r="TEU2178" s="650"/>
      <c r="TEV2178" s="645"/>
      <c r="TEW2178" s="659"/>
      <c r="TEX2178" s="654"/>
      <c r="TEY2178" s="655"/>
      <c r="TEZ2178" s="655"/>
      <c r="TFA2178" s="1"/>
      <c r="TFB2178" s="1"/>
      <c r="TFD2178" s="650"/>
      <c r="TFE2178" s="645"/>
      <c r="TFF2178" s="659"/>
      <c r="TFG2178" s="654"/>
      <c r="TFH2178" s="655"/>
      <c r="TFI2178" s="655"/>
      <c r="TFJ2178" s="1"/>
      <c r="TFK2178" s="1"/>
      <c r="TFM2178" s="650"/>
      <c r="TFN2178" s="645"/>
      <c r="TFO2178" s="659"/>
      <c r="TFP2178" s="654"/>
      <c r="TFQ2178" s="655"/>
      <c r="TFR2178" s="655"/>
      <c r="TFS2178" s="1"/>
      <c r="TFT2178" s="1"/>
      <c r="TFV2178" s="650"/>
      <c r="TFW2178" s="645"/>
      <c r="TFX2178" s="659"/>
      <c r="TFY2178" s="654"/>
      <c r="TFZ2178" s="655"/>
      <c r="TGA2178" s="655"/>
      <c r="TGB2178" s="1"/>
      <c r="TGC2178" s="1"/>
      <c r="TGE2178" s="650"/>
      <c r="TGF2178" s="645"/>
      <c r="TGG2178" s="659"/>
      <c r="TGH2178" s="654"/>
      <c r="TGI2178" s="655"/>
      <c r="TGJ2178" s="655"/>
      <c r="TGK2178" s="1"/>
      <c r="TGL2178" s="1"/>
      <c r="TGN2178" s="650"/>
      <c r="TGO2178" s="645"/>
      <c r="TGP2178" s="659"/>
      <c r="TGQ2178" s="654"/>
      <c r="TGR2178" s="655"/>
      <c r="TGS2178" s="655"/>
      <c r="TGT2178" s="1"/>
      <c r="TGU2178" s="1"/>
      <c r="TGW2178" s="650"/>
      <c r="TGX2178" s="645"/>
      <c r="TGY2178" s="659"/>
      <c r="TGZ2178" s="654"/>
      <c r="THA2178" s="655"/>
      <c r="THB2178" s="655"/>
      <c r="THC2178" s="1"/>
      <c r="THD2178" s="1"/>
      <c r="THF2178" s="650"/>
      <c r="THG2178" s="645"/>
      <c r="THH2178" s="659"/>
      <c r="THI2178" s="654"/>
      <c r="THJ2178" s="655"/>
      <c r="THK2178" s="655"/>
      <c r="THL2178" s="1"/>
      <c r="THM2178" s="1"/>
      <c r="THO2178" s="650"/>
      <c r="THP2178" s="645"/>
      <c r="THQ2178" s="659"/>
      <c r="THR2178" s="654"/>
      <c r="THS2178" s="655"/>
      <c r="THT2178" s="655"/>
      <c r="THU2178" s="1"/>
      <c r="THV2178" s="1"/>
      <c r="THX2178" s="650"/>
      <c r="THY2178" s="645"/>
      <c r="THZ2178" s="659"/>
      <c r="TIA2178" s="654"/>
      <c r="TIB2178" s="655"/>
      <c r="TIC2178" s="655"/>
      <c r="TID2178" s="1"/>
      <c r="TIE2178" s="1"/>
      <c r="TIG2178" s="650"/>
      <c r="TIH2178" s="645"/>
      <c r="TII2178" s="659"/>
      <c r="TIJ2178" s="654"/>
      <c r="TIK2178" s="655"/>
      <c r="TIL2178" s="655"/>
      <c r="TIM2178" s="1"/>
      <c r="TIN2178" s="1"/>
      <c r="TIP2178" s="650"/>
      <c r="TIQ2178" s="645"/>
      <c r="TIR2178" s="659"/>
      <c r="TIS2178" s="654"/>
      <c r="TIT2178" s="655"/>
      <c r="TIU2178" s="655"/>
      <c r="TIV2178" s="1"/>
      <c r="TIW2178" s="1"/>
      <c r="TIY2178" s="650"/>
      <c r="TIZ2178" s="645"/>
      <c r="TJA2178" s="659"/>
      <c r="TJB2178" s="654"/>
      <c r="TJC2178" s="655"/>
      <c r="TJD2178" s="655"/>
      <c r="TJE2178" s="1"/>
      <c r="TJF2178" s="1"/>
      <c r="TJH2178" s="650"/>
      <c r="TJI2178" s="645"/>
      <c r="TJJ2178" s="659"/>
      <c r="TJK2178" s="654"/>
      <c r="TJL2178" s="655"/>
      <c r="TJM2178" s="655"/>
      <c r="TJN2178" s="1"/>
      <c r="TJO2178" s="1"/>
      <c r="TJQ2178" s="650"/>
      <c r="TJR2178" s="645"/>
      <c r="TJS2178" s="659"/>
      <c r="TJT2178" s="654"/>
      <c r="TJU2178" s="655"/>
      <c r="TJV2178" s="655"/>
      <c r="TJW2178" s="1"/>
      <c r="TJX2178" s="1"/>
      <c r="TJZ2178" s="650"/>
      <c r="TKA2178" s="645"/>
      <c r="TKB2178" s="659"/>
      <c r="TKC2178" s="654"/>
      <c r="TKD2178" s="655"/>
      <c r="TKE2178" s="655"/>
      <c r="TKF2178" s="1"/>
      <c r="TKG2178" s="1"/>
      <c r="TKI2178" s="650"/>
      <c r="TKJ2178" s="645"/>
      <c r="TKK2178" s="659"/>
      <c r="TKL2178" s="654"/>
      <c r="TKM2178" s="655"/>
      <c r="TKN2178" s="655"/>
      <c r="TKO2178" s="1"/>
      <c r="TKP2178" s="1"/>
      <c r="TKR2178" s="650"/>
      <c r="TKS2178" s="645"/>
      <c r="TKT2178" s="659"/>
      <c r="TKU2178" s="654"/>
      <c r="TKV2178" s="655"/>
      <c r="TKW2178" s="655"/>
      <c r="TKX2178" s="1"/>
      <c r="TKY2178" s="1"/>
      <c r="TLA2178" s="650"/>
      <c r="TLB2178" s="645"/>
      <c r="TLC2178" s="659"/>
      <c r="TLD2178" s="654"/>
      <c r="TLE2178" s="655"/>
      <c r="TLF2178" s="655"/>
      <c r="TLG2178" s="1"/>
      <c r="TLH2178" s="1"/>
      <c r="TLJ2178" s="650"/>
      <c r="TLK2178" s="645"/>
      <c r="TLL2178" s="659"/>
      <c r="TLM2178" s="654"/>
      <c r="TLN2178" s="655"/>
      <c r="TLO2178" s="655"/>
      <c r="TLP2178" s="1"/>
      <c r="TLQ2178" s="1"/>
      <c r="TLS2178" s="650"/>
      <c r="TLT2178" s="645"/>
      <c r="TLU2178" s="659"/>
      <c r="TLV2178" s="654"/>
      <c r="TLW2178" s="655"/>
      <c r="TLX2178" s="655"/>
      <c r="TLY2178" s="1"/>
      <c r="TLZ2178" s="1"/>
      <c r="TMB2178" s="650"/>
      <c r="TMC2178" s="645"/>
      <c r="TMD2178" s="659"/>
      <c r="TME2178" s="654"/>
      <c r="TMF2178" s="655"/>
      <c r="TMG2178" s="655"/>
      <c r="TMH2178" s="1"/>
      <c r="TMI2178" s="1"/>
      <c r="TMK2178" s="650"/>
      <c r="TML2178" s="645"/>
      <c r="TMM2178" s="659"/>
      <c r="TMN2178" s="654"/>
      <c r="TMO2178" s="655"/>
      <c r="TMP2178" s="655"/>
      <c r="TMQ2178" s="1"/>
      <c r="TMR2178" s="1"/>
      <c r="TMT2178" s="650"/>
      <c r="TMU2178" s="645"/>
      <c r="TMV2178" s="659"/>
      <c r="TMW2178" s="654"/>
      <c r="TMX2178" s="655"/>
      <c r="TMY2178" s="655"/>
      <c r="TMZ2178" s="1"/>
      <c r="TNA2178" s="1"/>
      <c r="TNC2178" s="650"/>
      <c r="TND2178" s="645"/>
      <c r="TNE2178" s="659"/>
      <c r="TNF2178" s="654"/>
      <c r="TNG2178" s="655"/>
      <c r="TNH2178" s="655"/>
      <c r="TNI2178" s="1"/>
      <c r="TNJ2178" s="1"/>
      <c r="TNL2178" s="650"/>
      <c r="TNM2178" s="645"/>
      <c r="TNN2178" s="659"/>
      <c r="TNO2178" s="654"/>
      <c r="TNP2178" s="655"/>
      <c r="TNQ2178" s="655"/>
      <c r="TNR2178" s="1"/>
      <c r="TNS2178" s="1"/>
      <c r="TNU2178" s="650"/>
      <c r="TNV2178" s="645"/>
      <c r="TNW2178" s="659"/>
      <c r="TNX2178" s="654"/>
      <c r="TNY2178" s="655"/>
      <c r="TNZ2178" s="655"/>
      <c r="TOA2178" s="1"/>
      <c r="TOB2178" s="1"/>
      <c r="TOD2178" s="650"/>
      <c r="TOE2178" s="645"/>
      <c r="TOF2178" s="659"/>
      <c r="TOG2178" s="654"/>
      <c r="TOH2178" s="655"/>
      <c r="TOI2178" s="655"/>
      <c r="TOJ2178" s="1"/>
      <c r="TOK2178" s="1"/>
      <c r="TOM2178" s="650"/>
      <c r="TON2178" s="645"/>
      <c r="TOO2178" s="659"/>
      <c r="TOP2178" s="654"/>
      <c r="TOQ2178" s="655"/>
      <c r="TOR2178" s="655"/>
      <c r="TOS2178" s="1"/>
      <c r="TOT2178" s="1"/>
      <c r="TOV2178" s="650"/>
      <c r="TOW2178" s="645"/>
      <c r="TOX2178" s="659"/>
      <c r="TOY2178" s="654"/>
      <c r="TOZ2178" s="655"/>
      <c r="TPA2178" s="655"/>
      <c r="TPB2178" s="1"/>
      <c r="TPC2178" s="1"/>
      <c r="TPE2178" s="650"/>
      <c r="TPF2178" s="645"/>
      <c r="TPG2178" s="659"/>
      <c r="TPH2178" s="654"/>
      <c r="TPI2178" s="655"/>
      <c r="TPJ2178" s="655"/>
      <c r="TPK2178" s="1"/>
      <c r="TPL2178" s="1"/>
      <c r="TPN2178" s="650"/>
      <c r="TPO2178" s="645"/>
      <c r="TPP2178" s="659"/>
      <c r="TPQ2178" s="654"/>
      <c r="TPR2178" s="655"/>
      <c r="TPS2178" s="655"/>
      <c r="TPT2178" s="1"/>
      <c r="TPU2178" s="1"/>
      <c r="TPW2178" s="650"/>
      <c r="TPX2178" s="645"/>
      <c r="TPY2178" s="659"/>
      <c r="TPZ2178" s="654"/>
      <c r="TQA2178" s="655"/>
      <c r="TQB2178" s="655"/>
      <c r="TQC2178" s="1"/>
      <c r="TQD2178" s="1"/>
      <c r="TQF2178" s="650"/>
      <c r="TQG2178" s="645"/>
      <c r="TQH2178" s="659"/>
      <c r="TQI2178" s="654"/>
      <c r="TQJ2178" s="655"/>
      <c r="TQK2178" s="655"/>
      <c r="TQL2178" s="1"/>
      <c r="TQM2178" s="1"/>
      <c r="TQO2178" s="650"/>
      <c r="TQP2178" s="645"/>
      <c r="TQQ2178" s="659"/>
      <c r="TQR2178" s="654"/>
      <c r="TQS2178" s="655"/>
      <c r="TQT2178" s="655"/>
      <c r="TQU2178" s="1"/>
      <c r="TQV2178" s="1"/>
      <c r="TQX2178" s="650"/>
      <c r="TQY2178" s="645"/>
      <c r="TQZ2178" s="659"/>
      <c r="TRA2178" s="654"/>
      <c r="TRB2178" s="655"/>
      <c r="TRC2178" s="655"/>
      <c r="TRD2178" s="1"/>
      <c r="TRE2178" s="1"/>
      <c r="TRG2178" s="650"/>
      <c r="TRH2178" s="645"/>
      <c r="TRI2178" s="659"/>
      <c r="TRJ2178" s="654"/>
      <c r="TRK2178" s="655"/>
      <c r="TRL2178" s="655"/>
      <c r="TRM2178" s="1"/>
      <c r="TRN2178" s="1"/>
      <c r="TRP2178" s="650"/>
      <c r="TRQ2178" s="645"/>
      <c r="TRR2178" s="659"/>
      <c r="TRS2178" s="654"/>
      <c r="TRT2178" s="655"/>
      <c r="TRU2178" s="655"/>
      <c r="TRV2178" s="1"/>
      <c r="TRW2178" s="1"/>
      <c r="TRY2178" s="650"/>
      <c r="TRZ2178" s="645"/>
      <c r="TSA2178" s="659"/>
      <c r="TSB2178" s="654"/>
      <c r="TSC2178" s="655"/>
      <c r="TSD2178" s="655"/>
      <c r="TSE2178" s="1"/>
      <c r="TSF2178" s="1"/>
      <c r="TSH2178" s="650"/>
      <c r="TSI2178" s="645"/>
      <c r="TSJ2178" s="659"/>
      <c r="TSK2178" s="654"/>
      <c r="TSL2178" s="655"/>
      <c r="TSM2178" s="655"/>
      <c r="TSN2178" s="1"/>
      <c r="TSO2178" s="1"/>
      <c r="TSQ2178" s="650"/>
      <c r="TSR2178" s="645"/>
      <c r="TSS2178" s="659"/>
      <c r="TST2178" s="654"/>
      <c r="TSU2178" s="655"/>
      <c r="TSV2178" s="655"/>
      <c r="TSW2178" s="1"/>
      <c r="TSX2178" s="1"/>
      <c r="TSZ2178" s="650"/>
      <c r="TTA2178" s="645"/>
      <c r="TTB2178" s="659"/>
      <c r="TTC2178" s="654"/>
      <c r="TTD2178" s="655"/>
      <c r="TTE2178" s="655"/>
      <c r="TTF2178" s="1"/>
      <c r="TTG2178" s="1"/>
      <c r="TTI2178" s="650"/>
      <c r="TTJ2178" s="645"/>
      <c r="TTK2178" s="659"/>
      <c r="TTL2178" s="654"/>
      <c r="TTM2178" s="655"/>
      <c r="TTN2178" s="655"/>
      <c r="TTO2178" s="1"/>
      <c r="TTP2178" s="1"/>
      <c r="TTR2178" s="650"/>
      <c r="TTS2178" s="645"/>
      <c r="TTT2178" s="659"/>
      <c r="TTU2178" s="654"/>
      <c r="TTV2178" s="655"/>
      <c r="TTW2178" s="655"/>
      <c r="TTX2178" s="1"/>
      <c r="TTY2178" s="1"/>
      <c r="TUA2178" s="650"/>
      <c r="TUB2178" s="645"/>
      <c r="TUC2178" s="659"/>
      <c r="TUD2178" s="654"/>
      <c r="TUE2178" s="655"/>
      <c r="TUF2178" s="655"/>
      <c r="TUG2178" s="1"/>
      <c r="TUH2178" s="1"/>
      <c r="TUJ2178" s="650"/>
      <c r="TUK2178" s="645"/>
      <c r="TUL2178" s="659"/>
      <c r="TUM2178" s="654"/>
      <c r="TUN2178" s="655"/>
      <c r="TUO2178" s="655"/>
      <c r="TUP2178" s="1"/>
      <c r="TUQ2178" s="1"/>
      <c r="TUS2178" s="650"/>
      <c r="TUT2178" s="645"/>
      <c r="TUU2178" s="659"/>
      <c r="TUV2178" s="654"/>
      <c r="TUW2178" s="655"/>
      <c r="TUX2178" s="655"/>
      <c r="TUY2178" s="1"/>
      <c r="TUZ2178" s="1"/>
      <c r="TVB2178" s="650"/>
      <c r="TVC2178" s="645"/>
      <c r="TVD2178" s="659"/>
      <c r="TVE2178" s="654"/>
      <c r="TVF2178" s="655"/>
      <c r="TVG2178" s="655"/>
      <c r="TVH2178" s="1"/>
      <c r="TVI2178" s="1"/>
      <c r="TVK2178" s="650"/>
      <c r="TVL2178" s="645"/>
      <c r="TVM2178" s="659"/>
      <c r="TVN2178" s="654"/>
      <c r="TVO2178" s="655"/>
      <c r="TVP2178" s="655"/>
      <c r="TVQ2178" s="1"/>
      <c r="TVR2178" s="1"/>
      <c r="TVT2178" s="650"/>
      <c r="TVU2178" s="645"/>
      <c r="TVV2178" s="659"/>
      <c r="TVW2178" s="654"/>
      <c r="TVX2178" s="655"/>
      <c r="TVY2178" s="655"/>
      <c r="TVZ2178" s="1"/>
      <c r="TWA2178" s="1"/>
      <c r="TWC2178" s="650"/>
      <c r="TWD2178" s="645"/>
      <c r="TWE2178" s="659"/>
      <c r="TWF2178" s="654"/>
      <c r="TWG2178" s="655"/>
      <c r="TWH2178" s="655"/>
      <c r="TWI2178" s="1"/>
      <c r="TWJ2178" s="1"/>
      <c r="TWL2178" s="650"/>
      <c r="TWM2178" s="645"/>
      <c r="TWN2178" s="659"/>
      <c r="TWO2178" s="654"/>
      <c r="TWP2178" s="655"/>
      <c r="TWQ2178" s="655"/>
      <c r="TWR2178" s="1"/>
      <c r="TWS2178" s="1"/>
      <c r="TWU2178" s="650"/>
      <c r="TWV2178" s="645"/>
      <c r="TWW2178" s="659"/>
      <c r="TWX2178" s="654"/>
      <c r="TWY2178" s="655"/>
      <c r="TWZ2178" s="655"/>
      <c r="TXA2178" s="1"/>
      <c r="TXB2178" s="1"/>
      <c r="TXD2178" s="650"/>
      <c r="TXE2178" s="645"/>
      <c r="TXF2178" s="659"/>
      <c r="TXG2178" s="654"/>
      <c r="TXH2178" s="655"/>
      <c r="TXI2178" s="655"/>
      <c r="TXJ2178" s="1"/>
      <c r="TXK2178" s="1"/>
      <c r="TXM2178" s="650"/>
      <c r="TXN2178" s="645"/>
      <c r="TXO2178" s="659"/>
      <c r="TXP2178" s="654"/>
      <c r="TXQ2178" s="655"/>
      <c r="TXR2178" s="655"/>
      <c r="TXS2178" s="1"/>
      <c r="TXT2178" s="1"/>
      <c r="TXV2178" s="650"/>
      <c r="TXW2178" s="645"/>
      <c r="TXX2178" s="659"/>
      <c r="TXY2178" s="654"/>
      <c r="TXZ2178" s="655"/>
      <c r="TYA2178" s="655"/>
      <c r="TYB2178" s="1"/>
      <c r="TYC2178" s="1"/>
      <c r="TYE2178" s="650"/>
      <c r="TYF2178" s="645"/>
      <c r="TYG2178" s="659"/>
      <c r="TYH2178" s="654"/>
      <c r="TYI2178" s="655"/>
      <c r="TYJ2178" s="655"/>
      <c r="TYK2178" s="1"/>
      <c r="TYL2178" s="1"/>
      <c r="TYN2178" s="650"/>
      <c r="TYO2178" s="645"/>
      <c r="TYP2178" s="659"/>
      <c r="TYQ2178" s="654"/>
      <c r="TYR2178" s="655"/>
      <c r="TYS2178" s="655"/>
      <c r="TYT2178" s="1"/>
      <c r="TYU2178" s="1"/>
      <c r="TYW2178" s="650"/>
      <c r="TYX2178" s="645"/>
      <c r="TYY2178" s="659"/>
      <c r="TYZ2178" s="654"/>
      <c r="TZA2178" s="655"/>
      <c r="TZB2178" s="655"/>
      <c r="TZC2178" s="1"/>
      <c r="TZD2178" s="1"/>
      <c r="TZF2178" s="650"/>
      <c r="TZG2178" s="645"/>
      <c r="TZH2178" s="659"/>
      <c r="TZI2178" s="654"/>
      <c r="TZJ2178" s="655"/>
      <c r="TZK2178" s="655"/>
      <c r="TZL2178" s="1"/>
      <c r="TZM2178" s="1"/>
      <c r="TZO2178" s="650"/>
      <c r="TZP2178" s="645"/>
      <c r="TZQ2178" s="659"/>
      <c r="TZR2178" s="654"/>
      <c r="TZS2178" s="655"/>
      <c r="TZT2178" s="655"/>
      <c r="TZU2178" s="1"/>
      <c r="TZV2178" s="1"/>
      <c r="TZX2178" s="650"/>
      <c r="TZY2178" s="645"/>
      <c r="TZZ2178" s="659"/>
      <c r="UAA2178" s="654"/>
      <c r="UAB2178" s="655"/>
      <c r="UAC2178" s="655"/>
      <c r="UAD2178" s="1"/>
      <c r="UAE2178" s="1"/>
      <c r="UAG2178" s="650"/>
      <c r="UAH2178" s="645"/>
      <c r="UAI2178" s="659"/>
      <c r="UAJ2178" s="654"/>
      <c r="UAK2178" s="655"/>
      <c r="UAL2178" s="655"/>
      <c r="UAM2178" s="1"/>
      <c r="UAN2178" s="1"/>
      <c r="UAP2178" s="650"/>
      <c r="UAQ2178" s="645"/>
      <c r="UAR2178" s="659"/>
      <c r="UAS2178" s="654"/>
      <c r="UAT2178" s="655"/>
      <c r="UAU2178" s="655"/>
      <c r="UAV2178" s="1"/>
      <c r="UAW2178" s="1"/>
      <c r="UAY2178" s="650"/>
      <c r="UAZ2178" s="645"/>
      <c r="UBA2178" s="659"/>
      <c r="UBB2178" s="654"/>
      <c r="UBC2178" s="655"/>
      <c r="UBD2178" s="655"/>
      <c r="UBE2178" s="1"/>
      <c r="UBF2178" s="1"/>
      <c r="UBH2178" s="650"/>
      <c r="UBI2178" s="645"/>
      <c r="UBJ2178" s="659"/>
      <c r="UBK2178" s="654"/>
      <c r="UBL2178" s="655"/>
      <c r="UBM2178" s="655"/>
      <c r="UBN2178" s="1"/>
      <c r="UBO2178" s="1"/>
      <c r="UBQ2178" s="650"/>
      <c r="UBR2178" s="645"/>
      <c r="UBS2178" s="659"/>
      <c r="UBT2178" s="654"/>
      <c r="UBU2178" s="655"/>
      <c r="UBV2178" s="655"/>
      <c r="UBW2178" s="1"/>
      <c r="UBX2178" s="1"/>
      <c r="UBZ2178" s="650"/>
      <c r="UCA2178" s="645"/>
      <c r="UCB2178" s="659"/>
      <c r="UCC2178" s="654"/>
      <c r="UCD2178" s="655"/>
      <c r="UCE2178" s="655"/>
      <c r="UCF2178" s="1"/>
      <c r="UCG2178" s="1"/>
      <c r="UCI2178" s="650"/>
      <c r="UCJ2178" s="645"/>
      <c r="UCK2178" s="659"/>
      <c r="UCL2178" s="654"/>
      <c r="UCM2178" s="655"/>
      <c r="UCN2178" s="655"/>
      <c r="UCO2178" s="1"/>
      <c r="UCP2178" s="1"/>
      <c r="UCR2178" s="650"/>
      <c r="UCS2178" s="645"/>
      <c r="UCT2178" s="659"/>
      <c r="UCU2178" s="654"/>
      <c r="UCV2178" s="655"/>
      <c r="UCW2178" s="655"/>
      <c r="UCX2178" s="1"/>
      <c r="UCY2178" s="1"/>
      <c r="UDA2178" s="650"/>
      <c r="UDB2178" s="645"/>
      <c r="UDC2178" s="659"/>
      <c r="UDD2178" s="654"/>
      <c r="UDE2178" s="655"/>
      <c r="UDF2178" s="655"/>
      <c r="UDG2178" s="1"/>
      <c r="UDH2178" s="1"/>
      <c r="UDJ2178" s="650"/>
      <c r="UDK2178" s="645"/>
      <c r="UDL2178" s="659"/>
      <c r="UDM2178" s="654"/>
      <c r="UDN2178" s="655"/>
      <c r="UDO2178" s="655"/>
      <c r="UDP2178" s="1"/>
      <c r="UDQ2178" s="1"/>
      <c r="UDS2178" s="650"/>
      <c r="UDT2178" s="645"/>
      <c r="UDU2178" s="659"/>
      <c r="UDV2178" s="654"/>
      <c r="UDW2178" s="655"/>
      <c r="UDX2178" s="655"/>
      <c r="UDY2178" s="1"/>
      <c r="UDZ2178" s="1"/>
      <c r="UEB2178" s="650"/>
      <c r="UEC2178" s="645"/>
      <c r="UED2178" s="659"/>
      <c r="UEE2178" s="654"/>
      <c r="UEF2178" s="655"/>
      <c r="UEG2178" s="655"/>
      <c r="UEH2178" s="1"/>
      <c r="UEI2178" s="1"/>
      <c r="UEK2178" s="650"/>
      <c r="UEL2178" s="645"/>
      <c r="UEM2178" s="659"/>
      <c r="UEN2178" s="654"/>
      <c r="UEO2178" s="655"/>
      <c r="UEP2178" s="655"/>
      <c r="UEQ2178" s="1"/>
      <c r="UER2178" s="1"/>
      <c r="UET2178" s="650"/>
      <c r="UEU2178" s="645"/>
      <c r="UEV2178" s="659"/>
      <c r="UEW2178" s="654"/>
      <c r="UEX2178" s="655"/>
      <c r="UEY2178" s="655"/>
      <c r="UEZ2178" s="1"/>
      <c r="UFA2178" s="1"/>
      <c r="UFC2178" s="650"/>
      <c r="UFD2178" s="645"/>
      <c r="UFE2178" s="659"/>
      <c r="UFF2178" s="654"/>
      <c r="UFG2178" s="655"/>
      <c r="UFH2178" s="655"/>
      <c r="UFI2178" s="1"/>
      <c r="UFJ2178" s="1"/>
      <c r="UFL2178" s="650"/>
      <c r="UFM2178" s="645"/>
      <c r="UFN2178" s="659"/>
      <c r="UFO2178" s="654"/>
      <c r="UFP2178" s="655"/>
      <c r="UFQ2178" s="655"/>
      <c r="UFR2178" s="1"/>
      <c r="UFS2178" s="1"/>
      <c r="UFU2178" s="650"/>
      <c r="UFV2178" s="645"/>
      <c r="UFW2178" s="659"/>
      <c r="UFX2178" s="654"/>
      <c r="UFY2178" s="655"/>
      <c r="UFZ2178" s="655"/>
      <c r="UGA2178" s="1"/>
      <c r="UGB2178" s="1"/>
      <c r="UGD2178" s="650"/>
      <c r="UGE2178" s="645"/>
      <c r="UGF2178" s="659"/>
      <c r="UGG2178" s="654"/>
      <c r="UGH2178" s="655"/>
      <c r="UGI2178" s="655"/>
      <c r="UGJ2178" s="1"/>
      <c r="UGK2178" s="1"/>
      <c r="UGM2178" s="650"/>
      <c r="UGN2178" s="645"/>
      <c r="UGO2178" s="659"/>
      <c r="UGP2178" s="654"/>
      <c r="UGQ2178" s="655"/>
      <c r="UGR2178" s="655"/>
      <c r="UGS2178" s="1"/>
      <c r="UGT2178" s="1"/>
      <c r="UGV2178" s="650"/>
      <c r="UGW2178" s="645"/>
      <c r="UGX2178" s="659"/>
      <c r="UGY2178" s="654"/>
      <c r="UGZ2178" s="655"/>
      <c r="UHA2178" s="655"/>
      <c r="UHB2178" s="1"/>
      <c r="UHC2178" s="1"/>
      <c r="UHE2178" s="650"/>
      <c r="UHF2178" s="645"/>
      <c r="UHG2178" s="659"/>
      <c r="UHH2178" s="654"/>
      <c r="UHI2178" s="655"/>
      <c r="UHJ2178" s="655"/>
      <c r="UHK2178" s="1"/>
      <c r="UHL2178" s="1"/>
      <c r="UHN2178" s="650"/>
      <c r="UHO2178" s="645"/>
      <c r="UHP2178" s="659"/>
      <c r="UHQ2178" s="654"/>
      <c r="UHR2178" s="655"/>
      <c r="UHS2178" s="655"/>
      <c r="UHT2178" s="1"/>
      <c r="UHU2178" s="1"/>
      <c r="UHW2178" s="650"/>
      <c r="UHX2178" s="645"/>
      <c r="UHY2178" s="659"/>
      <c r="UHZ2178" s="654"/>
      <c r="UIA2178" s="655"/>
      <c r="UIB2178" s="655"/>
      <c r="UIC2178" s="1"/>
      <c r="UID2178" s="1"/>
      <c r="UIF2178" s="650"/>
      <c r="UIG2178" s="645"/>
      <c r="UIH2178" s="659"/>
      <c r="UII2178" s="654"/>
      <c r="UIJ2178" s="655"/>
      <c r="UIK2178" s="655"/>
      <c r="UIL2178" s="1"/>
      <c r="UIM2178" s="1"/>
      <c r="UIO2178" s="650"/>
      <c r="UIP2178" s="645"/>
      <c r="UIQ2178" s="659"/>
      <c r="UIR2178" s="654"/>
      <c r="UIS2178" s="655"/>
      <c r="UIT2178" s="655"/>
      <c r="UIU2178" s="1"/>
      <c r="UIV2178" s="1"/>
      <c r="UIX2178" s="650"/>
      <c r="UIY2178" s="645"/>
      <c r="UIZ2178" s="659"/>
      <c r="UJA2178" s="654"/>
      <c r="UJB2178" s="655"/>
      <c r="UJC2178" s="655"/>
      <c r="UJD2178" s="1"/>
      <c r="UJE2178" s="1"/>
      <c r="UJG2178" s="650"/>
      <c r="UJH2178" s="645"/>
      <c r="UJI2178" s="659"/>
      <c r="UJJ2178" s="654"/>
      <c r="UJK2178" s="655"/>
      <c r="UJL2178" s="655"/>
      <c r="UJM2178" s="1"/>
      <c r="UJN2178" s="1"/>
      <c r="UJP2178" s="650"/>
      <c r="UJQ2178" s="645"/>
      <c r="UJR2178" s="659"/>
      <c r="UJS2178" s="654"/>
      <c r="UJT2178" s="655"/>
      <c r="UJU2178" s="655"/>
      <c r="UJV2178" s="1"/>
      <c r="UJW2178" s="1"/>
      <c r="UJY2178" s="650"/>
      <c r="UJZ2178" s="645"/>
      <c r="UKA2178" s="659"/>
      <c r="UKB2178" s="654"/>
      <c r="UKC2178" s="655"/>
      <c r="UKD2178" s="655"/>
      <c r="UKE2178" s="1"/>
      <c r="UKF2178" s="1"/>
      <c r="UKH2178" s="650"/>
      <c r="UKI2178" s="645"/>
      <c r="UKJ2178" s="659"/>
      <c r="UKK2178" s="654"/>
      <c r="UKL2178" s="655"/>
      <c r="UKM2178" s="655"/>
      <c r="UKN2178" s="1"/>
      <c r="UKO2178" s="1"/>
      <c r="UKQ2178" s="650"/>
      <c r="UKR2178" s="645"/>
      <c r="UKS2178" s="659"/>
      <c r="UKT2178" s="654"/>
      <c r="UKU2178" s="655"/>
      <c r="UKV2178" s="655"/>
      <c r="UKW2178" s="1"/>
      <c r="UKX2178" s="1"/>
      <c r="UKZ2178" s="650"/>
      <c r="ULA2178" s="645"/>
      <c r="ULB2178" s="659"/>
      <c r="ULC2178" s="654"/>
      <c r="ULD2178" s="655"/>
      <c r="ULE2178" s="655"/>
      <c r="ULF2178" s="1"/>
      <c r="ULG2178" s="1"/>
      <c r="ULI2178" s="650"/>
      <c r="ULJ2178" s="645"/>
      <c r="ULK2178" s="659"/>
      <c r="ULL2178" s="654"/>
      <c r="ULM2178" s="655"/>
      <c r="ULN2178" s="655"/>
      <c r="ULO2178" s="1"/>
      <c r="ULP2178" s="1"/>
      <c r="ULR2178" s="650"/>
      <c r="ULS2178" s="645"/>
      <c r="ULT2178" s="659"/>
      <c r="ULU2178" s="654"/>
      <c r="ULV2178" s="655"/>
      <c r="ULW2178" s="655"/>
      <c r="ULX2178" s="1"/>
      <c r="ULY2178" s="1"/>
      <c r="UMA2178" s="650"/>
      <c r="UMB2178" s="645"/>
      <c r="UMC2178" s="659"/>
      <c r="UMD2178" s="654"/>
      <c r="UME2178" s="655"/>
      <c r="UMF2178" s="655"/>
      <c r="UMG2178" s="1"/>
      <c r="UMH2178" s="1"/>
      <c r="UMJ2178" s="650"/>
      <c r="UMK2178" s="645"/>
      <c r="UML2178" s="659"/>
      <c r="UMM2178" s="654"/>
      <c r="UMN2178" s="655"/>
      <c r="UMO2178" s="655"/>
      <c r="UMP2178" s="1"/>
      <c r="UMQ2178" s="1"/>
      <c r="UMS2178" s="650"/>
      <c r="UMT2178" s="645"/>
      <c r="UMU2178" s="659"/>
      <c r="UMV2178" s="654"/>
      <c r="UMW2178" s="655"/>
      <c r="UMX2178" s="655"/>
      <c r="UMY2178" s="1"/>
      <c r="UMZ2178" s="1"/>
      <c r="UNB2178" s="650"/>
      <c r="UNC2178" s="645"/>
      <c r="UND2178" s="659"/>
      <c r="UNE2178" s="654"/>
      <c r="UNF2178" s="655"/>
      <c r="UNG2178" s="655"/>
      <c r="UNH2178" s="1"/>
      <c r="UNI2178" s="1"/>
      <c r="UNK2178" s="650"/>
      <c r="UNL2178" s="645"/>
      <c r="UNM2178" s="659"/>
      <c r="UNN2178" s="654"/>
      <c r="UNO2178" s="655"/>
      <c r="UNP2178" s="655"/>
      <c r="UNQ2178" s="1"/>
      <c r="UNR2178" s="1"/>
      <c r="UNT2178" s="650"/>
      <c r="UNU2178" s="645"/>
      <c r="UNV2178" s="659"/>
      <c r="UNW2178" s="654"/>
      <c r="UNX2178" s="655"/>
      <c r="UNY2178" s="655"/>
      <c r="UNZ2178" s="1"/>
      <c r="UOA2178" s="1"/>
      <c r="UOC2178" s="650"/>
      <c r="UOD2178" s="645"/>
      <c r="UOE2178" s="659"/>
      <c r="UOF2178" s="654"/>
      <c r="UOG2178" s="655"/>
      <c r="UOH2178" s="655"/>
      <c r="UOI2178" s="1"/>
      <c r="UOJ2178" s="1"/>
      <c r="UOL2178" s="650"/>
      <c r="UOM2178" s="645"/>
      <c r="UON2178" s="659"/>
      <c r="UOO2178" s="654"/>
      <c r="UOP2178" s="655"/>
      <c r="UOQ2178" s="655"/>
      <c r="UOR2178" s="1"/>
      <c r="UOS2178" s="1"/>
      <c r="UOU2178" s="650"/>
      <c r="UOV2178" s="645"/>
      <c r="UOW2178" s="659"/>
      <c r="UOX2178" s="654"/>
      <c r="UOY2178" s="655"/>
      <c r="UOZ2178" s="655"/>
      <c r="UPA2178" s="1"/>
      <c r="UPB2178" s="1"/>
      <c r="UPD2178" s="650"/>
      <c r="UPE2178" s="645"/>
      <c r="UPF2178" s="659"/>
      <c r="UPG2178" s="654"/>
      <c r="UPH2178" s="655"/>
      <c r="UPI2178" s="655"/>
      <c r="UPJ2178" s="1"/>
      <c r="UPK2178" s="1"/>
      <c r="UPM2178" s="650"/>
      <c r="UPN2178" s="645"/>
      <c r="UPO2178" s="659"/>
      <c r="UPP2178" s="654"/>
      <c r="UPQ2178" s="655"/>
      <c r="UPR2178" s="655"/>
      <c r="UPS2178" s="1"/>
      <c r="UPT2178" s="1"/>
      <c r="UPV2178" s="650"/>
      <c r="UPW2178" s="645"/>
      <c r="UPX2178" s="659"/>
      <c r="UPY2178" s="654"/>
      <c r="UPZ2178" s="655"/>
      <c r="UQA2178" s="655"/>
      <c r="UQB2178" s="1"/>
      <c r="UQC2178" s="1"/>
      <c r="UQE2178" s="650"/>
      <c r="UQF2178" s="645"/>
      <c r="UQG2178" s="659"/>
      <c r="UQH2178" s="654"/>
      <c r="UQI2178" s="655"/>
      <c r="UQJ2178" s="655"/>
      <c r="UQK2178" s="1"/>
      <c r="UQL2178" s="1"/>
      <c r="UQN2178" s="650"/>
      <c r="UQO2178" s="645"/>
      <c r="UQP2178" s="659"/>
      <c r="UQQ2178" s="654"/>
      <c r="UQR2178" s="655"/>
      <c r="UQS2178" s="655"/>
      <c r="UQT2178" s="1"/>
      <c r="UQU2178" s="1"/>
      <c r="UQW2178" s="650"/>
      <c r="UQX2178" s="645"/>
      <c r="UQY2178" s="659"/>
      <c r="UQZ2178" s="654"/>
      <c r="URA2178" s="655"/>
      <c r="URB2178" s="655"/>
      <c r="URC2178" s="1"/>
      <c r="URD2178" s="1"/>
      <c r="URF2178" s="650"/>
      <c r="URG2178" s="645"/>
      <c r="URH2178" s="659"/>
      <c r="URI2178" s="654"/>
      <c r="URJ2178" s="655"/>
      <c r="URK2178" s="655"/>
      <c r="URL2178" s="1"/>
      <c r="URM2178" s="1"/>
      <c r="URO2178" s="650"/>
      <c r="URP2178" s="645"/>
      <c r="URQ2178" s="659"/>
      <c r="URR2178" s="654"/>
      <c r="URS2178" s="655"/>
      <c r="URT2178" s="655"/>
      <c r="URU2178" s="1"/>
      <c r="URV2178" s="1"/>
      <c r="URX2178" s="650"/>
      <c r="URY2178" s="645"/>
      <c r="URZ2178" s="659"/>
      <c r="USA2178" s="654"/>
      <c r="USB2178" s="655"/>
      <c r="USC2178" s="655"/>
      <c r="USD2178" s="1"/>
      <c r="USE2178" s="1"/>
      <c r="USG2178" s="650"/>
      <c r="USH2178" s="645"/>
      <c r="USI2178" s="659"/>
      <c r="USJ2178" s="654"/>
      <c r="USK2178" s="655"/>
      <c r="USL2178" s="655"/>
      <c r="USM2178" s="1"/>
      <c r="USN2178" s="1"/>
      <c r="USP2178" s="650"/>
      <c r="USQ2178" s="645"/>
      <c r="USR2178" s="659"/>
      <c r="USS2178" s="654"/>
      <c r="UST2178" s="655"/>
      <c r="USU2178" s="655"/>
      <c r="USV2178" s="1"/>
      <c r="USW2178" s="1"/>
      <c r="USY2178" s="650"/>
      <c r="USZ2178" s="645"/>
      <c r="UTA2178" s="659"/>
      <c r="UTB2178" s="654"/>
      <c r="UTC2178" s="655"/>
      <c r="UTD2178" s="655"/>
      <c r="UTE2178" s="1"/>
      <c r="UTF2178" s="1"/>
      <c r="UTH2178" s="650"/>
      <c r="UTI2178" s="645"/>
      <c r="UTJ2178" s="659"/>
      <c r="UTK2178" s="654"/>
      <c r="UTL2178" s="655"/>
      <c r="UTM2178" s="655"/>
      <c r="UTN2178" s="1"/>
      <c r="UTO2178" s="1"/>
      <c r="UTQ2178" s="650"/>
      <c r="UTR2178" s="645"/>
      <c r="UTS2178" s="659"/>
      <c r="UTT2178" s="654"/>
      <c r="UTU2178" s="655"/>
      <c r="UTV2178" s="655"/>
      <c r="UTW2178" s="1"/>
      <c r="UTX2178" s="1"/>
      <c r="UTZ2178" s="650"/>
      <c r="UUA2178" s="645"/>
      <c r="UUB2178" s="659"/>
      <c r="UUC2178" s="654"/>
      <c r="UUD2178" s="655"/>
      <c r="UUE2178" s="655"/>
      <c r="UUF2178" s="1"/>
      <c r="UUG2178" s="1"/>
      <c r="UUI2178" s="650"/>
      <c r="UUJ2178" s="645"/>
      <c r="UUK2178" s="659"/>
      <c r="UUL2178" s="654"/>
      <c r="UUM2178" s="655"/>
      <c r="UUN2178" s="655"/>
      <c r="UUO2178" s="1"/>
      <c r="UUP2178" s="1"/>
      <c r="UUR2178" s="650"/>
      <c r="UUS2178" s="645"/>
      <c r="UUT2178" s="659"/>
      <c r="UUU2178" s="654"/>
      <c r="UUV2178" s="655"/>
      <c r="UUW2178" s="655"/>
      <c r="UUX2178" s="1"/>
      <c r="UUY2178" s="1"/>
      <c r="UVA2178" s="650"/>
      <c r="UVB2178" s="645"/>
      <c r="UVC2178" s="659"/>
      <c r="UVD2178" s="654"/>
      <c r="UVE2178" s="655"/>
      <c r="UVF2178" s="655"/>
      <c r="UVG2178" s="1"/>
      <c r="UVH2178" s="1"/>
      <c r="UVJ2178" s="650"/>
      <c r="UVK2178" s="645"/>
      <c r="UVL2178" s="659"/>
      <c r="UVM2178" s="654"/>
      <c r="UVN2178" s="655"/>
      <c r="UVO2178" s="655"/>
      <c r="UVP2178" s="1"/>
      <c r="UVQ2178" s="1"/>
      <c r="UVS2178" s="650"/>
      <c r="UVT2178" s="645"/>
      <c r="UVU2178" s="659"/>
      <c r="UVV2178" s="654"/>
      <c r="UVW2178" s="655"/>
      <c r="UVX2178" s="655"/>
      <c r="UVY2178" s="1"/>
      <c r="UVZ2178" s="1"/>
      <c r="UWB2178" s="650"/>
      <c r="UWC2178" s="645"/>
      <c r="UWD2178" s="659"/>
      <c r="UWE2178" s="654"/>
      <c r="UWF2178" s="655"/>
      <c r="UWG2178" s="655"/>
      <c r="UWH2178" s="1"/>
      <c r="UWI2178" s="1"/>
      <c r="UWK2178" s="650"/>
      <c r="UWL2178" s="645"/>
      <c r="UWM2178" s="659"/>
      <c r="UWN2178" s="654"/>
      <c r="UWO2178" s="655"/>
      <c r="UWP2178" s="655"/>
      <c r="UWQ2178" s="1"/>
      <c r="UWR2178" s="1"/>
      <c r="UWT2178" s="650"/>
      <c r="UWU2178" s="645"/>
      <c r="UWV2178" s="659"/>
      <c r="UWW2178" s="654"/>
      <c r="UWX2178" s="655"/>
      <c r="UWY2178" s="655"/>
      <c r="UWZ2178" s="1"/>
      <c r="UXA2178" s="1"/>
      <c r="UXC2178" s="650"/>
      <c r="UXD2178" s="645"/>
      <c r="UXE2178" s="659"/>
      <c r="UXF2178" s="654"/>
      <c r="UXG2178" s="655"/>
      <c r="UXH2178" s="655"/>
      <c r="UXI2178" s="1"/>
      <c r="UXJ2178" s="1"/>
      <c r="UXL2178" s="650"/>
      <c r="UXM2178" s="645"/>
      <c r="UXN2178" s="659"/>
      <c r="UXO2178" s="654"/>
      <c r="UXP2178" s="655"/>
      <c r="UXQ2178" s="655"/>
      <c r="UXR2178" s="1"/>
      <c r="UXS2178" s="1"/>
      <c r="UXU2178" s="650"/>
      <c r="UXV2178" s="645"/>
      <c r="UXW2178" s="659"/>
      <c r="UXX2178" s="654"/>
      <c r="UXY2178" s="655"/>
      <c r="UXZ2178" s="655"/>
      <c r="UYA2178" s="1"/>
      <c r="UYB2178" s="1"/>
      <c r="UYD2178" s="650"/>
      <c r="UYE2178" s="645"/>
      <c r="UYF2178" s="659"/>
      <c r="UYG2178" s="654"/>
      <c r="UYH2178" s="655"/>
      <c r="UYI2178" s="655"/>
      <c r="UYJ2178" s="1"/>
      <c r="UYK2178" s="1"/>
      <c r="UYM2178" s="650"/>
      <c r="UYN2178" s="645"/>
      <c r="UYO2178" s="659"/>
      <c r="UYP2178" s="654"/>
      <c r="UYQ2178" s="655"/>
      <c r="UYR2178" s="655"/>
      <c r="UYS2178" s="1"/>
      <c r="UYT2178" s="1"/>
      <c r="UYV2178" s="650"/>
      <c r="UYW2178" s="645"/>
      <c r="UYX2178" s="659"/>
      <c r="UYY2178" s="654"/>
      <c r="UYZ2178" s="655"/>
      <c r="UZA2178" s="655"/>
      <c r="UZB2178" s="1"/>
      <c r="UZC2178" s="1"/>
      <c r="UZE2178" s="650"/>
      <c r="UZF2178" s="645"/>
      <c r="UZG2178" s="659"/>
      <c r="UZH2178" s="654"/>
      <c r="UZI2178" s="655"/>
      <c r="UZJ2178" s="655"/>
      <c r="UZK2178" s="1"/>
      <c r="UZL2178" s="1"/>
      <c r="UZN2178" s="650"/>
      <c r="UZO2178" s="645"/>
      <c r="UZP2178" s="659"/>
      <c r="UZQ2178" s="654"/>
      <c r="UZR2178" s="655"/>
      <c r="UZS2178" s="655"/>
      <c r="UZT2178" s="1"/>
      <c r="UZU2178" s="1"/>
      <c r="UZW2178" s="650"/>
      <c r="UZX2178" s="645"/>
      <c r="UZY2178" s="659"/>
      <c r="UZZ2178" s="654"/>
      <c r="VAA2178" s="655"/>
      <c r="VAB2178" s="655"/>
      <c r="VAC2178" s="1"/>
      <c r="VAD2178" s="1"/>
      <c r="VAF2178" s="650"/>
      <c r="VAG2178" s="645"/>
      <c r="VAH2178" s="659"/>
      <c r="VAI2178" s="654"/>
      <c r="VAJ2178" s="655"/>
      <c r="VAK2178" s="655"/>
      <c r="VAL2178" s="1"/>
      <c r="VAM2178" s="1"/>
      <c r="VAO2178" s="650"/>
      <c r="VAP2178" s="645"/>
      <c r="VAQ2178" s="659"/>
      <c r="VAR2178" s="654"/>
      <c r="VAS2178" s="655"/>
      <c r="VAT2178" s="655"/>
      <c r="VAU2178" s="1"/>
      <c r="VAV2178" s="1"/>
      <c r="VAX2178" s="650"/>
      <c r="VAY2178" s="645"/>
      <c r="VAZ2178" s="659"/>
      <c r="VBA2178" s="654"/>
      <c r="VBB2178" s="655"/>
      <c r="VBC2178" s="655"/>
      <c r="VBD2178" s="1"/>
      <c r="VBE2178" s="1"/>
      <c r="VBG2178" s="650"/>
      <c r="VBH2178" s="645"/>
      <c r="VBI2178" s="659"/>
      <c r="VBJ2178" s="654"/>
      <c r="VBK2178" s="655"/>
      <c r="VBL2178" s="655"/>
      <c r="VBM2178" s="1"/>
      <c r="VBN2178" s="1"/>
      <c r="VBP2178" s="650"/>
      <c r="VBQ2178" s="645"/>
      <c r="VBR2178" s="659"/>
      <c r="VBS2178" s="654"/>
      <c r="VBT2178" s="655"/>
      <c r="VBU2178" s="655"/>
      <c r="VBV2178" s="1"/>
      <c r="VBW2178" s="1"/>
      <c r="VBY2178" s="650"/>
      <c r="VBZ2178" s="645"/>
      <c r="VCA2178" s="659"/>
      <c r="VCB2178" s="654"/>
      <c r="VCC2178" s="655"/>
      <c r="VCD2178" s="655"/>
      <c r="VCE2178" s="1"/>
      <c r="VCF2178" s="1"/>
      <c r="VCH2178" s="650"/>
      <c r="VCI2178" s="645"/>
      <c r="VCJ2178" s="659"/>
      <c r="VCK2178" s="654"/>
      <c r="VCL2178" s="655"/>
      <c r="VCM2178" s="655"/>
      <c r="VCN2178" s="1"/>
      <c r="VCO2178" s="1"/>
      <c r="VCQ2178" s="650"/>
      <c r="VCR2178" s="645"/>
      <c r="VCS2178" s="659"/>
      <c r="VCT2178" s="654"/>
      <c r="VCU2178" s="655"/>
      <c r="VCV2178" s="655"/>
      <c r="VCW2178" s="1"/>
      <c r="VCX2178" s="1"/>
      <c r="VCZ2178" s="650"/>
      <c r="VDA2178" s="645"/>
      <c r="VDB2178" s="659"/>
      <c r="VDC2178" s="654"/>
      <c r="VDD2178" s="655"/>
      <c r="VDE2178" s="655"/>
      <c r="VDF2178" s="1"/>
      <c r="VDG2178" s="1"/>
      <c r="VDI2178" s="650"/>
      <c r="VDJ2178" s="645"/>
      <c r="VDK2178" s="659"/>
      <c r="VDL2178" s="654"/>
      <c r="VDM2178" s="655"/>
      <c r="VDN2178" s="655"/>
      <c r="VDO2178" s="1"/>
      <c r="VDP2178" s="1"/>
      <c r="VDR2178" s="650"/>
      <c r="VDS2178" s="645"/>
      <c r="VDT2178" s="659"/>
      <c r="VDU2178" s="654"/>
      <c r="VDV2178" s="655"/>
      <c r="VDW2178" s="655"/>
      <c r="VDX2178" s="1"/>
      <c r="VDY2178" s="1"/>
      <c r="VEA2178" s="650"/>
      <c r="VEB2178" s="645"/>
      <c r="VEC2178" s="659"/>
      <c r="VED2178" s="654"/>
      <c r="VEE2178" s="655"/>
      <c r="VEF2178" s="655"/>
      <c r="VEG2178" s="1"/>
      <c r="VEH2178" s="1"/>
      <c r="VEJ2178" s="650"/>
      <c r="VEK2178" s="645"/>
      <c r="VEL2178" s="659"/>
      <c r="VEM2178" s="654"/>
      <c r="VEN2178" s="655"/>
      <c r="VEO2178" s="655"/>
      <c r="VEP2178" s="1"/>
      <c r="VEQ2178" s="1"/>
      <c r="VES2178" s="650"/>
      <c r="VET2178" s="645"/>
      <c r="VEU2178" s="659"/>
      <c r="VEV2178" s="654"/>
      <c r="VEW2178" s="655"/>
      <c r="VEX2178" s="655"/>
      <c r="VEY2178" s="1"/>
      <c r="VEZ2178" s="1"/>
      <c r="VFB2178" s="650"/>
      <c r="VFC2178" s="645"/>
      <c r="VFD2178" s="659"/>
      <c r="VFE2178" s="654"/>
      <c r="VFF2178" s="655"/>
      <c r="VFG2178" s="655"/>
      <c r="VFH2178" s="1"/>
      <c r="VFI2178" s="1"/>
      <c r="VFK2178" s="650"/>
      <c r="VFL2178" s="645"/>
      <c r="VFM2178" s="659"/>
      <c r="VFN2178" s="654"/>
      <c r="VFO2178" s="655"/>
      <c r="VFP2178" s="655"/>
      <c r="VFQ2178" s="1"/>
      <c r="VFR2178" s="1"/>
      <c r="VFT2178" s="650"/>
      <c r="VFU2178" s="645"/>
      <c r="VFV2178" s="659"/>
      <c r="VFW2178" s="654"/>
      <c r="VFX2178" s="655"/>
      <c r="VFY2178" s="655"/>
      <c r="VFZ2178" s="1"/>
      <c r="VGA2178" s="1"/>
      <c r="VGC2178" s="650"/>
      <c r="VGD2178" s="645"/>
      <c r="VGE2178" s="659"/>
      <c r="VGF2178" s="654"/>
      <c r="VGG2178" s="655"/>
      <c r="VGH2178" s="655"/>
      <c r="VGI2178" s="1"/>
      <c r="VGJ2178" s="1"/>
      <c r="VGL2178" s="650"/>
      <c r="VGM2178" s="645"/>
      <c r="VGN2178" s="659"/>
      <c r="VGO2178" s="654"/>
      <c r="VGP2178" s="655"/>
      <c r="VGQ2178" s="655"/>
      <c r="VGR2178" s="1"/>
      <c r="VGS2178" s="1"/>
      <c r="VGU2178" s="650"/>
      <c r="VGV2178" s="645"/>
      <c r="VGW2178" s="659"/>
      <c r="VGX2178" s="654"/>
      <c r="VGY2178" s="655"/>
      <c r="VGZ2178" s="655"/>
      <c r="VHA2178" s="1"/>
      <c r="VHB2178" s="1"/>
      <c r="VHD2178" s="650"/>
      <c r="VHE2178" s="645"/>
      <c r="VHF2178" s="659"/>
      <c r="VHG2178" s="654"/>
      <c r="VHH2178" s="655"/>
      <c r="VHI2178" s="655"/>
      <c r="VHJ2178" s="1"/>
      <c r="VHK2178" s="1"/>
      <c r="VHM2178" s="650"/>
      <c r="VHN2178" s="645"/>
      <c r="VHO2178" s="659"/>
      <c r="VHP2178" s="654"/>
      <c r="VHQ2178" s="655"/>
      <c r="VHR2178" s="655"/>
      <c r="VHS2178" s="1"/>
      <c r="VHT2178" s="1"/>
      <c r="VHV2178" s="650"/>
      <c r="VHW2178" s="645"/>
      <c r="VHX2178" s="659"/>
      <c r="VHY2178" s="654"/>
      <c r="VHZ2178" s="655"/>
      <c r="VIA2178" s="655"/>
      <c r="VIB2178" s="1"/>
      <c r="VIC2178" s="1"/>
      <c r="VIE2178" s="650"/>
      <c r="VIF2178" s="645"/>
      <c r="VIG2178" s="659"/>
      <c r="VIH2178" s="654"/>
      <c r="VII2178" s="655"/>
      <c r="VIJ2178" s="655"/>
      <c r="VIK2178" s="1"/>
      <c r="VIL2178" s="1"/>
      <c r="VIN2178" s="650"/>
      <c r="VIO2178" s="645"/>
      <c r="VIP2178" s="659"/>
      <c r="VIQ2178" s="654"/>
      <c r="VIR2178" s="655"/>
      <c r="VIS2178" s="655"/>
      <c r="VIT2178" s="1"/>
      <c r="VIU2178" s="1"/>
      <c r="VIW2178" s="650"/>
      <c r="VIX2178" s="645"/>
      <c r="VIY2178" s="659"/>
      <c r="VIZ2178" s="654"/>
      <c r="VJA2178" s="655"/>
      <c r="VJB2178" s="655"/>
      <c r="VJC2178" s="1"/>
      <c r="VJD2178" s="1"/>
      <c r="VJF2178" s="650"/>
      <c r="VJG2178" s="645"/>
      <c r="VJH2178" s="659"/>
      <c r="VJI2178" s="654"/>
      <c r="VJJ2178" s="655"/>
      <c r="VJK2178" s="655"/>
      <c r="VJL2178" s="1"/>
      <c r="VJM2178" s="1"/>
      <c r="VJO2178" s="650"/>
      <c r="VJP2178" s="645"/>
      <c r="VJQ2178" s="659"/>
      <c r="VJR2178" s="654"/>
      <c r="VJS2178" s="655"/>
      <c r="VJT2178" s="655"/>
      <c r="VJU2178" s="1"/>
      <c r="VJV2178" s="1"/>
      <c r="VJX2178" s="650"/>
      <c r="VJY2178" s="645"/>
      <c r="VJZ2178" s="659"/>
      <c r="VKA2178" s="654"/>
      <c r="VKB2178" s="655"/>
      <c r="VKC2178" s="655"/>
      <c r="VKD2178" s="1"/>
      <c r="VKE2178" s="1"/>
      <c r="VKG2178" s="650"/>
      <c r="VKH2178" s="645"/>
      <c r="VKI2178" s="659"/>
      <c r="VKJ2178" s="654"/>
      <c r="VKK2178" s="655"/>
      <c r="VKL2178" s="655"/>
      <c r="VKM2178" s="1"/>
      <c r="VKN2178" s="1"/>
      <c r="VKP2178" s="650"/>
      <c r="VKQ2178" s="645"/>
      <c r="VKR2178" s="659"/>
      <c r="VKS2178" s="654"/>
      <c r="VKT2178" s="655"/>
      <c r="VKU2178" s="655"/>
      <c r="VKV2178" s="1"/>
      <c r="VKW2178" s="1"/>
      <c r="VKY2178" s="650"/>
      <c r="VKZ2178" s="645"/>
      <c r="VLA2178" s="659"/>
      <c r="VLB2178" s="654"/>
      <c r="VLC2178" s="655"/>
      <c r="VLD2178" s="655"/>
      <c r="VLE2178" s="1"/>
      <c r="VLF2178" s="1"/>
      <c r="VLH2178" s="650"/>
      <c r="VLI2178" s="645"/>
      <c r="VLJ2178" s="659"/>
      <c r="VLK2178" s="654"/>
      <c r="VLL2178" s="655"/>
      <c r="VLM2178" s="655"/>
      <c r="VLN2178" s="1"/>
      <c r="VLO2178" s="1"/>
      <c r="VLQ2178" s="650"/>
      <c r="VLR2178" s="645"/>
      <c r="VLS2178" s="659"/>
      <c r="VLT2178" s="654"/>
      <c r="VLU2178" s="655"/>
      <c r="VLV2178" s="655"/>
      <c r="VLW2178" s="1"/>
      <c r="VLX2178" s="1"/>
      <c r="VLZ2178" s="650"/>
      <c r="VMA2178" s="645"/>
      <c r="VMB2178" s="659"/>
      <c r="VMC2178" s="654"/>
      <c r="VMD2178" s="655"/>
      <c r="VME2178" s="655"/>
      <c r="VMF2178" s="1"/>
      <c r="VMG2178" s="1"/>
      <c r="VMI2178" s="650"/>
      <c r="VMJ2178" s="645"/>
      <c r="VMK2178" s="659"/>
      <c r="VML2178" s="654"/>
      <c r="VMM2178" s="655"/>
      <c r="VMN2178" s="655"/>
      <c r="VMO2178" s="1"/>
      <c r="VMP2178" s="1"/>
      <c r="VMR2178" s="650"/>
      <c r="VMS2178" s="645"/>
      <c r="VMT2178" s="659"/>
      <c r="VMU2178" s="654"/>
      <c r="VMV2178" s="655"/>
      <c r="VMW2178" s="655"/>
      <c r="VMX2178" s="1"/>
      <c r="VMY2178" s="1"/>
      <c r="VNA2178" s="650"/>
      <c r="VNB2178" s="645"/>
      <c r="VNC2178" s="659"/>
      <c r="VND2178" s="654"/>
      <c r="VNE2178" s="655"/>
      <c r="VNF2178" s="655"/>
      <c r="VNG2178" s="1"/>
      <c r="VNH2178" s="1"/>
      <c r="VNJ2178" s="650"/>
      <c r="VNK2178" s="645"/>
      <c r="VNL2178" s="659"/>
      <c r="VNM2178" s="654"/>
      <c r="VNN2178" s="655"/>
      <c r="VNO2178" s="655"/>
      <c r="VNP2178" s="1"/>
      <c r="VNQ2178" s="1"/>
      <c r="VNS2178" s="650"/>
      <c r="VNT2178" s="645"/>
      <c r="VNU2178" s="659"/>
      <c r="VNV2178" s="654"/>
      <c r="VNW2178" s="655"/>
      <c r="VNX2178" s="655"/>
      <c r="VNY2178" s="1"/>
      <c r="VNZ2178" s="1"/>
      <c r="VOB2178" s="650"/>
      <c r="VOC2178" s="645"/>
      <c r="VOD2178" s="659"/>
      <c r="VOE2178" s="654"/>
      <c r="VOF2178" s="655"/>
      <c r="VOG2178" s="655"/>
      <c r="VOH2178" s="1"/>
      <c r="VOI2178" s="1"/>
      <c r="VOK2178" s="650"/>
      <c r="VOL2178" s="645"/>
      <c r="VOM2178" s="659"/>
      <c r="VON2178" s="654"/>
      <c r="VOO2178" s="655"/>
      <c r="VOP2178" s="655"/>
      <c r="VOQ2178" s="1"/>
      <c r="VOR2178" s="1"/>
      <c r="VOT2178" s="650"/>
      <c r="VOU2178" s="645"/>
      <c r="VOV2178" s="659"/>
      <c r="VOW2178" s="654"/>
      <c r="VOX2178" s="655"/>
      <c r="VOY2178" s="655"/>
      <c r="VOZ2178" s="1"/>
      <c r="VPA2178" s="1"/>
      <c r="VPC2178" s="650"/>
      <c r="VPD2178" s="645"/>
      <c r="VPE2178" s="659"/>
      <c r="VPF2178" s="654"/>
      <c r="VPG2178" s="655"/>
      <c r="VPH2178" s="655"/>
      <c r="VPI2178" s="1"/>
      <c r="VPJ2178" s="1"/>
      <c r="VPL2178" s="650"/>
      <c r="VPM2178" s="645"/>
      <c r="VPN2178" s="659"/>
      <c r="VPO2178" s="654"/>
      <c r="VPP2178" s="655"/>
      <c r="VPQ2178" s="655"/>
      <c r="VPR2178" s="1"/>
      <c r="VPS2178" s="1"/>
      <c r="VPU2178" s="650"/>
      <c r="VPV2178" s="645"/>
      <c r="VPW2178" s="659"/>
      <c r="VPX2178" s="654"/>
      <c r="VPY2178" s="655"/>
      <c r="VPZ2178" s="655"/>
      <c r="VQA2178" s="1"/>
      <c r="VQB2178" s="1"/>
      <c r="VQD2178" s="650"/>
      <c r="VQE2178" s="645"/>
      <c r="VQF2178" s="659"/>
      <c r="VQG2178" s="654"/>
      <c r="VQH2178" s="655"/>
      <c r="VQI2178" s="655"/>
      <c r="VQJ2178" s="1"/>
      <c r="VQK2178" s="1"/>
      <c r="VQM2178" s="650"/>
      <c r="VQN2178" s="645"/>
      <c r="VQO2178" s="659"/>
      <c r="VQP2178" s="654"/>
      <c r="VQQ2178" s="655"/>
      <c r="VQR2178" s="655"/>
      <c r="VQS2178" s="1"/>
      <c r="VQT2178" s="1"/>
      <c r="VQV2178" s="650"/>
      <c r="VQW2178" s="645"/>
      <c r="VQX2178" s="659"/>
      <c r="VQY2178" s="654"/>
      <c r="VQZ2178" s="655"/>
      <c r="VRA2178" s="655"/>
      <c r="VRB2178" s="1"/>
      <c r="VRC2178" s="1"/>
      <c r="VRE2178" s="650"/>
      <c r="VRF2178" s="645"/>
      <c r="VRG2178" s="659"/>
      <c r="VRH2178" s="654"/>
      <c r="VRI2178" s="655"/>
      <c r="VRJ2178" s="655"/>
      <c r="VRK2178" s="1"/>
      <c r="VRL2178" s="1"/>
      <c r="VRN2178" s="650"/>
      <c r="VRO2178" s="645"/>
      <c r="VRP2178" s="659"/>
      <c r="VRQ2178" s="654"/>
      <c r="VRR2178" s="655"/>
      <c r="VRS2178" s="655"/>
      <c r="VRT2178" s="1"/>
      <c r="VRU2178" s="1"/>
      <c r="VRW2178" s="650"/>
      <c r="VRX2178" s="645"/>
      <c r="VRY2178" s="659"/>
      <c r="VRZ2178" s="654"/>
      <c r="VSA2178" s="655"/>
      <c r="VSB2178" s="655"/>
      <c r="VSC2178" s="1"/>
      <c r="VSD2178" s="1"/>
      <c r="VSF2178" s="650"/>
      <c r="VSG2178" s="645"/>
      <c r="VSH2178" s="659"/>
      <c r="VSI2178" s="654"/>
      <c r="VSJ2178" s="655"/>
      <c r="VSK2178" s="655"/>
      <c r="VSL2178" s="1"/>
      <c r="VSM2178" s="1"/>
      <c r="VSO2178" s="650"/>
      <c r="VSP2178" s="645"/>
      <c r="VSQ2178" s="659"/>
      <c r="VSR2178" s="654"/>
      <c r="VSS2178" s="655"/>
      <c r="VST2178" s="655"/>
      <c r="VSU2178" s="1"/>
      <c r="VSV2178" s="1"/>
      <c r="VSX2178" s="650"/>
      <c r="VSY2178" s="645"/>
      <c r="VSZ2178" s="659"/>
      <c r="VTA2178" s="654"/>
      <c r="VTB2178" s="655"/>
      <c r="VTC2178" s="655"/>
      <c r="VTD2178" s="1"/>
      <c r="VTE2178" s="1"/>
      <c r="VTG2178" s="650"/>
      <c r="VTH2178" s="645"/>
      <c r="VTI2178" s="659"/>
      <c r="VTJ2178" s="654"/>
      <c r="VTK2178" s="655"/>
      <c r="VTL2178" s="655"/>
      <c r="VTM2178" s="1"/>
      <c r="VTN2178" s="1"/>
      <c r="VTP2178" s="650"/>
      <c r="VTQ2178" s="645"/>
      <c r="VTR2178" s="659"/>
      <c r="VTS2178" s="654"/>
      <c r="VTT2178" s="655"/>
      <c r="VTU2178" s="655"/>
      <c r="VTV2178" s="1"/>
      <c r="VTW2178" s="1"/>
      <c r="VTY2178" s="650"/>
      <c r="VTZ2178" s="645"/>
      <c r="VUA2178" s="659"/>
      <c r="VUB2178" s="654"/>
      <c r="VUC2178" s="655"/>
      <c r="VUD2178" s="655"/>
      <c r="VUE2178" s="1"/>
      <c r="VUF2178" s="1"/>
      <c r="VUH2178" s="650"/>
      <c r="VUI2178" s="645"/>
      <c r="VUJ2178" s="659"/>
      <c r="VUK2178" s="654"/>
      <c r="VUL2178" s="655"/>
      <c r="VUM2178" s="655"/>
      <c r="VUN2178" s="1"/>
      <c r="VUO2178" s="1"/>
      <c r="VUQ2178" s="650"/>
      <c r="VUR2178" s="645"/>
      <c r="VUS2178" s="659"/>
      <c r="VUT2178" s="654"/>
      <c r="VUU2178" s="655"/>
      <c r="VUV2178" s="655"/>
      <c r="VUW2178" s="1"/>
      <c r="VUX2178" s="1"/>
      <c r="VUZ2178" s="650"/>
      <c r="VVA2178" s="645"/>
      <c r="VVB2178" s="659"/>
      <c r="VVC2178" s="654"/>
      <c r="VVD2178" s="655"/>
      <c r="VVE2178" s="655"/>
      <c r="VVF2178" s="1"/>
      <c r="VVG2178" s="1"/>
      <c r="VVI2178" s="650"/>
      <c r="VVJ2178" s="645"/>
      <c r="VVK2178" s="659"/>
      <c r="VVL2178" s="654"/>
      <c r="VVM2178" s="655"/>
      <c r="VVN2178" s="655"/>
      <c r="VVO2178" s="1"/>
      <c r="VVP2178" s="1"/>
      <c r="VVR2178" s="650"/>
      <c r="VVS2178" s="645"/>
      <c r="VVT2178" s="659"/>
      <c r="VVU2178" s="654"/>
      <c r="VVV2178" s="655"/>
      <c r="VVW2178" s="655"/>
      <c r="VVX2178" s="1"/>
      <c r="VVY2178" s="1"/>
      <c r="VWA2178" s="650"/>
      <c r="VWB2178" s="645"/>
      <c r="VWC2178" s="659"/>
      <c r="VWD2178" s="654"/>
      <c r="VWE2178" s="655"/>
      <c r="VWF2178" s="655"/>
      <c r="VWG2178" s="1"/>
      <c r="VWH2178" s="1"/>
      <c r="VWJ2178" s="650"/>
      <c r="VWK2178" s="645"/>
      <c r="VWL2178" s="659"/>
      <c r="VWM2178" s="654"/>
      <c r="VWN2178" s="655"/>
      <c r="VWO2178" s="655"/>
      <c r="VWP2178" s="1"/>
      <c r="VWQ2178" s="1"/>
      <c r="VWS2178" s="650"/>
      <c r="VWT2178" s="645"/>
      <c r="VWU2178" s="659"/>
      <c r="VWV2178" s="654"/>
      <c r="VWW2178" s="655"/>
      <c r="VWX2178" s="655"/>
      <c r="VWY2178" s="1"/>
      <c r="VWZ2178" s="1"/>
      <c r="VXB2178" s="650"/>
      <c r="VXC2178" s="645"/>
      <c r="VXD2178" s="659"/>
      <c r="VXE2178" s="654"/>
      <c r="VXF2178" s="655"/>
      <c r="VXG2178" s="655"/>
      <c r="VXH2178" s="1"/>
      <c r="VXI2178" s="1"/>
      <c r="VXK2178" s="650"/>
      <c r="VXL2178" s="645"/>
      <c r="VXM2178" s="659"/>
      <c r="VXN2178" s="654"/>
      <c r="VXO2178" s="655"/>
      <c r="VXP2178" s="655"/>
      <c r="VXQ2178" s="1"/>
      <c r="VXR2178" s="1"/>
      <c r="VXT2178" s="650"/>
      <c r="VXU2178" s="645"/>
      <c r="VXV2178" s="659"/>
      <c r="VXW2178" s="654"/>
      <c r="VXX2178" s="655"/>
      <c r="VXY2178" s="655"/>
      <c r="VXZ2178" s="1"/>
      <c r="VYA2178" s="1"/>
      <c r="VYC2178" s="650"/>
      <c r="VYD2178" s="645"/>
      <c r="VYE2178" s="659"/>
      <c r="VYF2178" s="654"/>
      <c r="VYG2178" s="655"/>
      <c r="VYH2178" s="655"/>
      <c r="VYI2178" s="1"/>
      <c r="VYJ2178" s="1"/>
      <c r="VYL2178" s="650"/>
      <c r="VYM2178" s="645"/>
      <c r="VYN2178" s="659"/>
      <c r="VYO2178" s="654"/>
      <c r="VYP2178" s="655"/>
      <c r="VYQ2178" s="655"/>
      <c r="VYR2178" s="1"/>
      <c r="VYS2178" s="1"/>
      <c r="VYU2178" s="650"/>
      <c r="VYV2178" s="645"/>
      <c r="VYW2178" s="659"/>
      <c r="VYX2178" s="654"/>
      <c r="VYY2178" s="655"/>
      <c r="VYZ2178" s="655"/>
      <c r="VZA2178" s="1"/>
      <c r="VZB2178" s="1"/>
      <c r="VZD2178" s="650"/>
      <c r="VZE2178" s="645"/>
      <c r="VZF2178" s="659"/>
      <c r="VZG2178" s="654"/>
      <c r="VZH2178" s="655"/>
      <c r="VZI2178" s="655"/>
      <c r="VZJ2178" s="1"/>
      <c r="VZK2178" s="1"/>
      <c r="VZM2178" s="650"/>
      <c r="VZN2178" s="645"/>
      <c r="VZO2178" s="659"/>
      <c r="VZP2178" s="654"/>
      <c r="VZQ2178" s="655"/>
      <c r="VZR2178" s="655"/>
      <c r="VZS2178" s="1"/>
      <c r="VZT2178" s="1"/>
      <c r="VZV2178" s="650"/>
      <c r="VZW2178" s="645"/>
      <c r="VZX2178" s="659"/>
      <c r="VZY2178" s="654"/>
      <c r="VZZ2178" s="655"/>
      <c r="WAA2178" s="655"/>
      <c r="WAB2178" s="1"/>
      <c r="WAC2178" s="1"/>
      <c r="WAE2178" s="650"/>
      <c r="WAF2178" s="645"/>
      <c r="WAG2178" s="659"/>
      <c r="WAH2178" s="654"/>
      <c r="WAI2178" s="655"/>
      <c r="WAJ2178" s="655"/>
      <c r="WAK2178" s="1"/>
      <c r="WAL2178" s="1"/>
      <c r="WAN2178" s="650"/>
      <c r="WAO2178" s="645"/>
      <c r="WAP2178" s="659"/>
      <c r="WAQ2178" s="654"/>
      <c r="WAR2178" s="655"/>
      <c r="WAS2178" s="655"/>
      <c r="WAT2178" s="1"/>
      <c r="WAU2178" s="1"/>
      <c r="WAW2178" s="650"/>
      <c r="WAX2178" s="645"/>
      <c r="WAY2178" s="659"/>
      <c r="WAZ2178" s="654"/>
      <c r="WBA2178" s="655"/>
      <c r="WBB2178" s="655"/>
      <c r="WBC2178" s="1"/>
      <c r="WBD2178" s="1"/>
      <c r="WBF2178" s="650"/>
      <c r="WBG2178" s="645"/>
      <c r="WBH2178" s="659"/>
      <c r="WBI2178" s="654"/>
      <c r="WBJ2178" s="655"/>
      <c r="WBK2178" s="655"/>
      <c r="WBL2178" s="1"/>
      <c r="WBM2178" s="1"/>
      <c r="WBO2178" s="650"/>
      <c r="WBP2178" s="645"/>
      <c r="WBQ2178" s="659"/>
      <c r="WBR2178" s="654"/>
      <c r="WBS2178" s="655"/>
      <c r="WBT2178" s="655"/>
      <c r="WBU2178" s="1"/>
      <c r="WBV2178" s="1"/>
      <c r="WBX2178" s="650"/>
      <c r="WBY2178" s="645"/>
      <c r="WBZ2178" s="659"/>
      <c r="WCA2178" s="654"/>
      <c r="WCB2178" s="655"/>
      <c r="WCC2178" s="655"/>
      <c r="WCD2178" s="1"/>
      <c r="WCE2178" s="1"/>
      <c r="WCG2178" s="650"/>
      <c r="WCH2178" s="645"/>
      <c r="WCI2178" s="659"/>
      <c r="WCJ2178" s="654"/>
      <c r="WCK2178" s="655"/>
      <c r="WCL2178" s="655"/>
      <c r="WCM2178" s="1"/>
      <c r="WCN2178" s="1"/>
      <c r="WCP2178" s="650"/>
      <c r="WCQ2178" s="645"/>
      <c r="WCR2178" s="659"/>
      <c r="WCS2178" s="654"/>
      <c r="WCT2178" s="655"/>
      <c r="WCU2178" s="655"/>
      <c r="WCV2178" s="1"/>
      <c r="WCW2178" s="1"/>
      <c r="WCY2178" s="650"/>
      <c r="WCZ2178" s="645"/>
      <c r="WDA2178" s="659"/>
      <c r="WDB2178" s="654"/>
      <c r="WDC2178" s="655"/>
      <c r="WDD2178" s="655"/>
      <c r="WDE2178" s="1"/>
      <c r="WDF2178" s="1"/>
      <c r="WDH2178" s="650"/>
      <c r="WDI2178" s="645"/>
      <c r="WDJ2178" s="659"/>
      <c r="WDK2178" s="654"/>
      <c r="WDL2178" s="655"/>
      <c r="WDM2178" s="655"/>
      <c r="WDN2178" s="1"/>
      <c r="WDO2178" s="1"/>
      <c r="WDQ2178" s="650"/>
      <c r="WDR2178" s="645"/>
      <c r="WDS2178" s="659"/>
      <c r="WDT2178" s="654"/>
      <c r="WDU2178" s="655"/>
      <c r="WDV2178" s="655"/>
      <c r="WDW2178" s="1"/>
      <c r="WDX2178" s="1"/>
      <c r="WDZ2178" s="650"/>
      <c r="WEA2178" s="645"/>
      <c r="WEB2178" s="659"/>
      <c r="WEC2178" s="654"/>
      <c r="WED2178" s="655"/>
      <c r="WEE2178" s="655"/>
      <c r="WEF2178" s="1"/>
      <c r="WEG2178" s="1"/>
      <c r="WEI2178" s="650"/>
      <c r="WEJ2178" s="645"/>
      <c r="WEK2178" s="659"/>
      <c r="WEL2178" s="654"/>
      <c r="WEM2178" s="655"/>
      <c r="WEN2178" s="655"/>
      <c r="WEO2178" s="1"/>
      <c r="WEP2178" s="1"/>
      <c r="WER2178" s="650"/>
      <c r="WES2178" s="645"/>
      <c r="WET2178" s="659"/>
      <c r="WEU2178" s="654"/>
      <c r="WEV2178" s="655"/>
      <c r="WEW2178" s="655"/>
      <c r="WEX2178" s="1"/>
      <c r="WEY2178" s="1"/>
      <c r="WFA2178" s="650"/>
      <c r="WFB2178" s="645"/>
      <c r="WFC2178" s="659"/>
      <c r="WFD2178" s="654"/>
      <c r="WFE2178" s="655"/>
      <c r="WFF2178" s="655"/>
      <c r="WFG2178" s="1"/>
      <c r="WFH2178" s="1"/>
      <c r="WFJ2178" s="650"/>
      <c r="WFK2178" s="645"/>
      <c r="WFL2178" s="659"/>
      <c r="WFM2178" s="654"/>
      <c r="WFN2178" s="655"/>
      <c r="WFO2178" s="655"/>
      <c r="WFP2178" s="1"/>
      <c r="WFQ2178" s="1"/>
      <c r="WFS2178" s="650"/>
      <c r="WFT2178" s="645"/>
      <c r="WFU2178" s="659"/>
      <c r="WFV2178" s="654"/>
      <c r="WFW2178" s="655"/>
      <c r="WFX2178" s="655"/>
      <c r="WFY2178" s="1"/>
      <c r="WFZ2178" s="1"/>
      <c r="WGB2178" s="650"/>
      <c r="WGC2178" s="645"/>
      <c r="WGD2178" s="659"/>
      <c r="WGE2178" s="654"/>
      <c r="WGF2178" s="655"/>
      <c r="WGG2178" s="655"/>
      <c r="WGH2178" s="1"/>
      <c r="WGI2178" s="1"/>
      <c r="WGK2178" s="650"/>
      <c r="WGL2178" s="645"/>
      <c r="WGM2178" s="659"/>
      <c r="WGN2178" s="654"/>
      <c r="WGO2178" s="655"/>
      <c r="WGP2178" s="655"/>
      <c r="WGQ2178" s="1"/>
      <c r="WGR2178" s="1"/>
      <c r="WGT2178" s="650"/>
      <c r="WGU2178" s="645"/>
      <c r="WGV2178" s="659"/>
      <c r="WGW2178" s="654"/>
      <c r="WGX2178" s="655"/>
      <c r="WGY2178" s="655"/>
      <c r="WGZ2178" s="1"/>
      <c r="WHA2178" s="1"/>
      <c r="WHC2178" s="650"/>
      <c r="WHD2178" s="645"/>
      <c r="WHE2178" s="659"/>
      <c r="WHF2178" s="654"/>
      <c r="WHG2178" s="655"/>
      <c r="WHH2178" s="655"/>
      <c r="WHI2178" s="1"/>
      <c r="WHJ2178" s="1"/>
      <c r="WHL2178" s="650"/>
      <c r="WHM2178" s="645"/>
      <c r="WHN2178" s="659"/>
      <c r="WHO2178" s="654"/>
      <c r="WHP2178" s="655"/>
      <c r="WHQ2178" s="655"/>
      <c r="WHR2178" s="1"/>
      <c r="WHS2178" s="1"/>
      <c r="WHU2178" s="650"/>
      <c r="WHV2178" s="645"/>
      <c r="WHW2178" s="659"/>
      <c r="WHX2178" s="654"/>
      <c r="WHY2178" s="655"/>
      <c r="WHZ2178" s="655"/>
      <c r="WIA2178" s="1"/>
      <c r="WIB2178" s="1"/>
      <c r="WID2178" s="650"/>
      <c r="WIE2178" s="645"/>
      <c r="WIF2178" s="659"/>
      <c r="WIG2178" s="654"/>
      <c r="WIH2178" s="655"/>
      <c r="WII2178" s="655"/>
      <c r="WIJ2178" s="1"/>
      <c r="WIK2178" s="1"/>
      <c r="WIM2178" s="650"/>
      <c r="WIN2178" s="645"/>
      <c r="WIO2178" s="659"/>
      <c r="WIP2178" s="654"/>
      <c r="WIQ2178" s="655"/>
      <c r="WIR2178" s="655"/>
      <c r="WIS2178" s="1"/>
      <c r="WIT2178" s="1"/>
      <c r="WIV2178" s="650"/>
      <c r="WIW2178" s="645"/>
      <c r="WIX2178" s="659"/>
      <c r="WIY2178" s="654"/>
      <c r="WIZ2178" s="655"/>
      <c r="WJA2178" s="655"/>
      <c r="WJB2178" s="1"/>
      <c r="WJC2178" s="1"/>
      <c r="WJE2178" s="650"/>
      <c r="WJF2178" s="645"/>
      <c r="WJG2178" s="659"/>
      <c r="WJH2178" s="654"/>
      <c r="WJI2178" s="655"/>
      <c r="WJJ2178" s="655"/>
      <c r="WJK2178" s="1"/>
      <c r="WJL2178" s="1"/>
      <c r="WJN2178" s="650"/>
      <c r="WJO2178" s="645"/>
      <c r="WJP2178" s="659"/>
      <c r="WJQ2178" s="654"/>
      <c r="WJR2178" s="655"/>
      <c r="WJS2178" s="655"/>
      <c r="WJT2178" s="1"/>
      <c r="WJU2178" s="1"/>
      <c r="WJW2178" s="650"/>
      <c r="WJX2178" s="645"/>
      <c r="WJY2178" s="659"/>
      <c r="WJZ2178" s="654"/>
      <c r="WKA2178" s="655"/>
      <c r="WKB2178" s="655"/>
      <c r="WKC2178" s="1"/>
      <c r="WKD2178" s="1"/>
      <c r="WKF2178" s="650"/>
      <c r="WKG2178" s="645"/>
      <c r="WKH2178" s="659"/>
      <c r="WKI2178" s="654"/>
      <c r="WKJ2178" s="655"/>
      <c r="WKK2178" s="655"/>
      <c r="WKL2178" s="1"/>
      <c r="WKM2178" s="1"/>
      <c r="WKO2178" s="650"/>
      <c r="WKP2178" s="645"/>
      <c r="WKQ2178" s="659"/>
      <c r="WKR2178" s="654"/>
      <c r="WKS2178" s="655"/>
      <c r="WKT2178" s="655"/>
      <c r="WKU2178" s="1"/>
      <c r="WKV2178" s="1"/>
      <c r="WKX2178" s="650"/>
      <c r="WKY2178" s="645"/>
      <c r="WKZ2178" s="659"/>
      <c r="WLA2178" s="654"/>
      <c r="WLB2178" s="655"/>
      <c r="WLC2178" s="655"/>
      <c r="WLD2178" s="1"/>
      <c r="WLE2178" s="1"/>
      <c r="WLG2178" s="650"/>
      <c r="WLH2178" s="645"/>
      <c r="WLI2178" s="659"/>
      <c r="WLJ2178" s="654"/>
      <c r="WLK2178" s="655"/>
      <c r="WLL2178" s="655"/>
      <c r="WLM2178" s="1"/>
      <c r="WLN2178" s="1"/>
      <c r="WLP2178" s="650"/>
      <c r="WLQ2178" s="645"/>
      <c r="WLR2178" s="659"/>
      <c r="WLS2178" s="654"/>
      <c r="WLT2178" s="655"/>
      <c r="WLU2178" s="655"/>
      <c r="WLV2178" s="1"/>
      <c r="WLW2178" s="1"/>
      <c r="WLY2178" s="650"/>
      <c r="WLZ2178" s="645"/>
      <c r="WMA2178" s="659"/>
      <c r="WMB2178" s="654"/>
      <c r="WMC2178" s="655"/>
      <c r="WMD2178" s="655"/>
      <c r="WME2178" s="1"/>
      <c r="WMF2178" s="1"/>
      <c r="WMH2178" s="650"/>
      <c r="WMI2178" s="645"/>
      <c r="WMJ2178" s="659"/>
      <c r="WMK2178" s="654"/>
      <c r="WML2178" s="655"/>
      <c r="WMM2178" s="655"/>
      <c r="WMN2178" s="1"/>
      <c r="WMO2178" s="1"/>
      <c r="WMQ2178" s="650"/>
      <c r="WMR2178" s="645"/>
      <c r="WMS2178" s="659"/>
      <c r="WMT2178" s="654"/>
      <c r="WMU2178" s="655"/>
      <c r="WMV2178" s="655"/>
      <c r="WMW2178" s="1"/>
      <c r="WMX2178" s="1"/>
      <c r="WMZ2178" s="650"/>
      <c r="WNA2178" s="645"/>
      <c r="WNB2178" s="659"/>
      <c r="WNC2178" s="654"/>
      <c r="WND2178" s="655"/>
      <c r="WNE2178" s="655"/>
      <c r="WNF2178" s="1"/>
      <c r="WNG2178" s="1"/>
      <c r="WNI2178" s="650"/>
      <c r="WNJ2178" s="645"/>
      <c r="WNK2178" s="659"/>
      <c r="WNL2178" s="654"/>
      <c r="WNM2178" s="655"/>
      <c r="WNN2178" s="655"/>
      <c r="WNO2178" s="1"/>
      <c r="WNP2178" s="1"/>
      <c r="WNR2178" s="650"/>
      <c r="WNS2178" s="645"/>
      <c r="WNT2178" s="659"/>
      <c r="WNU2178" s="654"/>
      <c r="WNV2178" s="655"/>
      <c r="WNW2178" s="655"/>
      <c r="WNX2178" s="1"/>
      <c r="WNY2178" s="1"/>
      <c r="WOA2178" s="650"/>
      <c r="WOB2178" s="645"/>
      <c r="WOC2178" s="659"/>
      <c r="WOD2178" s="654"/>
      <c r="WOE2178" s="655"/>
      <c r="WOF2178" s="655"/>
      <c r="WOG2178" s="1"/>
      <c r="WOH2178" s="1"/>
      <c r="WOJ2178" s="650"/>
      <c r="WOK2178" s="645"/>
      <c r="WOL2178" s="659"/>
      <c r="WOM2178" s="654"/>
      <c r="WON2178" s="655"/>
      <c r="WOO2178" s="655"/>
      <c r="WOP2178" s="1"/>
      <c r="WOQ2178" s="1"/>
      <c r="WOS2178" s="650"/>
      <c r="WOT2178" s="645"/>
      <c r="WOU2178" s="659"/>
      <c r="WOV2178" s="654"/>
      <c r="WOW2178" s="655"/>
      <c r="WOX2178" s="655"/>
      <c r="WOY2178" s="1"/>
      <c r="WOZ2178" s="1"/>
      <c r="WPB2178" s="650"/>
      <c r="WPC2178" s="645"/>
      <c r="WPD2178" s="659"/>
      <c r="WPE2178" s="654"/>
      <c r="WPF2178" s="655"/>
      <c r="WPG2178" s="655"/>
      <c r="WPH2178" s="1"/>
      <c r="WPI2178" s="1"/>
      <c r="WPK2178" s="650"/>
      <c r="WPL2178" s="645"/>
      <c r="WPM2178" s="659"/>
      <c r="WPN2178" s="654"/>
      <c r="WPO2178" s="655"/>
      <c r="WPP2178" s="655"/>
      <c r="WPQ2178" s="1"/>
      <c r="WPR2178" s="1"/>
      <c r="WPT2178" s="650"/>
      <c r="WPU2178" s="645"/>
      <c r="WPV2178" s="659"/>
      <c r="WPW2178" s="654"/>
      <c r="WPX2178" s="655"/>
      <c r="WPY2178" s="655"/>
      <c r="WPZ2178" s="1"/>
      <c r="WQA2178" s="1"/>
      <c r="WQC2178" s="650"/>
      <c r="WQD2178" s="645"/>
      <c r="WQE2178" s="659"/>
      <c r="WQF2178" s="654"/>
      <c r="WQG2178" s="655"/>
      <c r="WQH2178" s="655"/>
      <c r="WQI2178" s="1"/>
      <c r="WQJ2178" s="1"/>
      <c r="WQL2178" s="650"/>
      <c r="WQM2178" s="645"/>
      <c r="WQN2178" s="659"/>
      <c r="WQO2178" s="654"/>
      <c r="WQP2178" s="655"/>
      <c r="WQQ2178" s="655"/>
      <c r="WQR2178" s="1"/>
      <c r="WQS2178" s="1"/>
      <c r="WQU2178" s="650"/>
      <c r="WQV2178" s="645"/>
      <c r="WQW2178" s="659"/>
      <c r="WQX2178" s="654"/>
      <c r="WQY2178" s="655"/>
      <c r="WQZ2178" s="655"/>
      <c r="WRA2178" s="1"/>
      <c r="WRB2178" s="1"/>
      <c r="WRD2178" s="650"/>
      <c r="WRE2178" s="645"/>
      <c r="WRF2178" s="659"/>
      <c r="WRG2178" s="654"/>
      <c r="WRH2178" s="655"/>
      <c r="WRI2178" s="655"/>
      <c r="WRJ2178" s="1"/>
      <c r="WRK2178" s="1"/>
      <c r="WRM2178" s="650"/>
      <c r="WRN2178" s="645"/>
      <c r="WRO2178" s="659"/>
      <c r="WRP2178" s="654"/>
      <c r="WRQ2178" s="655"/>
      <c r="WRR2178" s="655"/>
      <c r="WRS2178" s="1"/>
      <c r="WRT2178" s="1"/>
      <c r="WRV2178" s="650"/>
      <c r="WRW2178" s="645"/>
      <c r="WRX2178" s="659"/>
      <c r="WRY2178" s="654"/>
      <c r="WRZ2178" s="655"/>
      <c r="WSA2178" s="655"/>
      <c r="WSB2178" s="1"/>
      <c r="WSC2178" s="1"/>
      <c r="WSE2178" s="650"/>
      <c r="WSF2178" s="645"/>
      <c r="WSG2178" s="659"/>
      <c r="WSH2178" s="654"/>
      <c r="WSI2178" s="655"/>
      <c r="WSJ2178" s="655"/>
      <c r="WSK2178" s="1"/>
      <c r="WSL2178" s="1"/>
      <c r="WSN2178" s="650"/>
      <c r="WSO2178" s="645"/>
      <c r="WSP2178" s="659"/>
      <c r="WSQ2178" s="654"/>
      <c r="WSR2178" s="655"/>
      <c r="WSS2178" s="655"/>
      <c r="WST2178" s="1"/>
      <c r="WSU2178" s="1"/>
      <c r="WSW2178" s="650"/>
      <c r="WSX2178" s="645"/>
      <c r="WSY2178" s="659"/>
      <c r="WSZ2178" s="654"/>
      <c r="WTA2178" s="655"/>
      <c r="WTB2178" s="655"/>
      <c r="WTC2178" s="1"/>
      <c r="WTD2178" s="1"/>
      <c r="WTF2178" s="650"/>
      <c r="WTG2178" s="645"/>
      <c r="WTH2178" s="659"/>
      <c r="WTI2178" s="654"/>
      <c r="WTJ2178" s="655"/>
      <c r="WTK2178" s="655"/>
      <c r="WTL2178" s="1"/>
      <c r="WTM2178" s="1"/>
      <c r="WTO2178" s="650"/>
      <c r="WTP2178" s="645"/>
      <c r="WTQ2178" s="659"/>
      <c r="WTR2178" s="654"/>
      <c r="WTS2178" s="655"/>
      <c r="WTT2178" s="655"/>
      <c r="WTU2178" s="1"/>
      <c r="WTV2178" s="1"/>
      <c r="WTX2178" s="650"/>
      <c r="WTY2178" s="645"/>
      <c r="WTZ2178" s="659"/>
      <c r="WUA2178" s="654"/>
      <c r="WUB2178" s="655"/>
      <c r="WUC2178" s="655"/>
      <c r="WUD2178" s="1"/>
      <c r="WUE2178" s="1"/>
      <c r="WUG2178" s="650"/>
      <c r="WUH2178" s="645"/>
      <c r="WUI2178" s="659"/>
      <c r="WUJ2178" s="654"/>
      <c r="WUK2178" s="655"/>
      <c r="WUL2178" s="655"/>
      <c r="WUM2178" s="1"/>
      <c r="WUN2178" s="1"/>
      <c r="WUP2178" s="650"/>
      <c r="WUQ2178" s="645"/>
      <c r="WUR2178" s="659"/>
      <c r="WUS2178" s="654"/>
      <c r="WUT2178" s="655"/>
      <c r="WUU2178" s="655"/>
      <c r="WUV2178" s="1"/>
      <c r="WUW2178" s="1"/>
      <c r="WUY2178" s="650"/>
      <c r="WUZ2178" s="645"/>
      <c r="WVA2178" s="659"/>
      <c r="WVB2178" s="654"/>
      <c r="WVC2178" s="655"/>
      <c r="WVD2178" s="655"/>
      <c r="WVE2178" s="1"/>
      <c r="WVF2178" s="1"/>
      <c r="WVH2178" s="650"/>
      <c r="WVI2178" s="645"/>
      <c r="WVJ2178" s="659"/>
      <c r="WVK2178" s="654"/>
      <c r="WVL2178" s="655"/>
      <c r="WVM2178" s="655"/>
      <c r="WVN2178" s="1"/>
      <c r="WVO2178" s="1"/>
      <c r="WVQ2178" s="650"/>
      <c r="WVR2178" s="645"/>
      <c r="WVS2178" s="659"/>
      <c r="WVT2178" s="654"/>
      <c r="WVU2178" s="655"/>
      <c r="WVV2178" s="655"/>
      <c r="WVW2178" s="1"/>
      <c r="WVX2178" s="1"/>
      <c r="WVZ2178" s="650"/>
      <c r="WWA2178" s="645"/>
      <c r="WWB2178" s="659"/>
      <c r="WWC2178" s="654"/>
      <c r="WWD2178" s="655"/>
      <c r="WWE2178" s="655"/>
      <c r="WWF2178" s="1"/>
      <c r="WWG2178" s="1"/>
      <c r="WWI2178" s="650"/>
      <c r="WWJ2178" s="645"/>
      <c r="WWK2178" s="659"/>
      <c r="WWL2178" s="654"/>
      <c r="WWM2178" s="655"/>
      <c r="WWN2178" s="655"/>
      <c r="WWO2178" s="1"/>
      <c r="WWP2178" s="1"/>
      <c r="WWR2178" s="650"/>
      <c r="WWS2178" s="645"/>
      <c r="WWT2178" s="659"/>
      <c r="WWU2178" s="654"/>
      <c r="WWV2178" s="655"/>
      <c r="WWW2178" s="655"/>
      <c r="WWX2178" s="1"/>
      <c r="WWY2178" s="1"/>
      <c r="WXA2178" s="650"/>
      <c r="WXB2178" s="645"/>
      <c r="WXC2178" s="659"/>
      <c r="WXD2178" s="654"/>
      <c r="WXE2178" s="655"/>
      <c r="WXF2178" s="655"/>
      <c r="WXG2178" s="1"/>
      <c r="WXH2178" s="1"/>
      <c r="WXJ2178" s="650"/>
      <c r="WXK2178" s="645"/>
      <c r="WXL2178" s="659"/>
      <c r="WXM2178" s="654"/>
      <c r="WXN2178" s="655"/>
      <c r="WXO2178" s="655"/>
      <c r="WXP2178" s="1"/>
      <c r="WXQ2178" s="1"/>
      <c r="WXS2178" s="650"/>
      <c r="WXT2178" s="645"/>
      <c r="WXU2178" s="659"/>
      <c r="WXV2178" s="654"/>
      <c r="WXW2178" s="655"/>
      <c r="WXX2178" s="655"/>
      <c r="WXY2178" s="1"/>
      <c r="WXZ2178" s="1"/>
      <c r="WYB2178" s="650"/>
      <c r="WYC2178" s="645"/>
      <c r="WYD2178" s="659"/>
      <c r="WYE2178" s="654"/>
      <c r="WYF2178" s="655"/>
      <c r="WYG2178" s="655"/>
      <c r="WYH2178" s="1"/>
      <c r="WYI2178" s="1"/>
      <c r="WYK2178" s="650"/>
      <c r="WYL2178" s="645"/>
      <c r="WYM2178" s="659"/>
      <c r="WYN2178" s="654"/>
      <c r="WYO2178" s="655"/>
      <c r="WYP2178" s="655"/>
      <c r="WYQ2178" s="1"/>
      <c r="WYR2178" s="1"/>
      <c r="WYT2178" s="650"/>
      <c r="WYU2178" s="645"/>
      <c r="WYV2178" s="659"/>
      <c r="WYW2178" s="654"/>
      <c r="WYX2178" s="655"/>
      <c r="WYY2178" s="655"/>
      <c r="WYZ2178" s="1"/>
      <c r="WZA2178" s="1"/>
      <c r="WZC2178" s="650"/>
      <c r="WZD2178" s="645"/>
      <c r="WZE2178" s="659"/>
      <c r="WZF2178" s="654"/>
      <c r="WZG2178" s="655"/>
      <c r="WZH2178" s="655"/>
      <c r="WZI2178" s="1"/>
      <c r="WZJ2178" s="1"/>
      <c r="WZL2178" s="650"/>
      <c r="WZM2178" s="645"/>
      <c r="WZN2178" s="659"/>
      <c r="WZO2178" s="654"/>
      <c r="WZP2178" s="655"/>
      <c r="WZQ2178" s="655"/>
      <c r="WZR2178" s="1"/>
      <c r="WZS2178" s="1"/>
      <c r="WZU2178" s="650"/>
      <c r="WZV2178" s="645"/>
      <c r="WZW2178" s="659"/>
      <c r="WZX2178" s="654"/>
      <c r="WZY2178" s="655"/>
      <c r="WZZ2178" s="655"/>
      <c r="XAA2178" s="1"/>
      <c r="XAB2178" s="1"/>
      <c r="XAD2178" s="650"/>
      <c r="XAE2178" s="645"/>
      <c r="XAF2178" s="659"/>
      <c r="XAG2178" s="654"/>
      <c r="XAH2178" s="655"/>
      <c r="XAI2178" s="655"/>
      <c r="XAJ2178" s="1"/>
      <c r="XAK2178" s="1"/>
      <c r="XAM2178" s="650"/>
      <c r="XAN2178" s="645"/>
      <c r="XAO2178" s="659"/>
      <c r="XAP2178" s="654"/>
      <c r="XAQ2178" s="655"/>
      <c r="XAR2178" s="655"/>
      <c r="XAS2178" s="1"/>
      <c r="XAT2178" s="1"/>
      <c r="XAV2178" s="650"/>
      <c r="XAW2178" s="645"/>
      <c r="XAX2178" s="659"/>
      <c r="XAY2178" s="654"/>
      <c r="XAZ2178" s="655"/>
      <c r="XBA2178" s="655"/>
      <c r="XBB2178" s="1"/>
      <c r="XBC2178" s="1"/>
      <c r="XBE2178" s="650"/>
      <c r="XBF2178" s="645"/>
      <c r="XBG2178" s="659"/>
      <c r="XBH2178" s="654"/>
      <c r="XBI2178" s="655"/>
      <c r="XBJ2178" s="655"/>
      <c r="XBK2178" s="1"/>
      <c r="XBL2178" s="1"/>
      <c r="XBN2178" s="650"/>
      <c r="XBO2178" s="645"/>
      <c r="XBP2178" s="659"/>
      <c r="XBQ2178" s="654"/>
      <c r="XBR2178" s="655"/>
      <c r="XBS2178" s="655"/>
      <c r="XBT2178" s="1"/>
      <c r="XBU2178" s="1"/>
      <c r="XBW2178" s="650"/>
      <c r="XBX2178" s="645"/>
      <c r="XBY2178" s="659"/>
      <c r="XBZ2178" s="654"/>
      <c r="XCA2178" s="655"/>
      <c r="XCB2178" s="655"/>
      <c r="XCC2178" s="1"/>
      <c r="XCD2178" s="1"/>
      <c r="XCF2178" s="650"/>
      <c r="XCG2178" s="645"/>
      <c r="XCH2178" s="659"/>
      <c r="XCI2178" s="654"/>
      <c r="XCJ2178" s="655"/>
      <c r="XCK2178" s="655"/>
      <c r="XCL2178" s="1"/>
      <c r="XCM2178" s="1"/>
      <c r="XCO2178" s="650"/>
      <c r="XCP2178" s="645"/>
      <c r="XCQ2178" s="659"/>
      <c r="XCR2178" s="654"/>
      <c r="XCS2178" s="655"/>
      <c r="XCT2178" s="655"/>
      <c r="XCU2178" s="1"/>
      <c r="XCV2178" s="1"/>
      <c r="XCX2178" s="650"/>
      <c r="XCY2178" s="645"/>
      <c r="XCZ2178" s="659"/>
      <c r="XDA2178" s="654"/>
      <c r="XDB2178" s="655"/>
      <c r="XDC2178" s="655"/>
      <c r="XDD2178" s="1"/>
      <c r="XDE2178" s="1"/>
      <c r="XDG2178" s="650"/>
      <c r="XDH2178" s="645"/>
      <c r="XDI2178" s="659"/>
      <c r="XDJ2178" s="654"/>
      <c r="XDK2178" s="655"/>
      <c r="XDL2178" s="655"/>
      <c r="XDM2178" s="1"/>
      <c r="XDN2178" s="1"/>
      <c r="XDP2178" s="650"/>
      <c r="XDQ2178" s="645"/>
      <c r="XDR2178" s="659"/>
      <c r="XDS2178" s="654"/>
      <c r="XDT2178" s="655"/>
      <c r="XDU2178" s="655"/>
      <c r="XDV2178" s="1"/>
      <c r="XDW2178" s="1"/>
      <c r="XDY2178" s="650"/>
      <c r="XDZ2178" s="645"/>
      <c r="XEA2178" s="659"/>
      <c r="XEB2178" s="654"/>
      <c r="XEC2178" s="655"/>
      <c r="XED2178" s="655"/>
      <c r="XEE2178" s="1"/>
      <c r="XEF2178" s="1"/>
      <c r="XEH2178" s="650"/>
      <c r="XEI2178" s="645"/>
      <c r="XEJ2178" s="659"/>
      <c r="XEK2178" s="654"/>
      <c r="XEL2178" s="655"/>
      <c r="XEM2178" s="655"/>
      <c r="XEN2178" s="1"/>
      <c r="XEO2178" s="1"/>
      <c r="XEQ2178" s="650"/>
      <c r="XER2178" s="645"/>
      <c r="XES2178" s="659"/>
      <c r="XET2178" s="654"/>
      <c r="XEU2178" s="655"/>
      <c r="XEV2178" s="655"/>
      <c r="XEW2178" s="1"/>
      <c r="XEX2178" s="1"/>
      <c r="XEZ2178" s="650"/>
      <c r="XFA2178" s="645"/>
      <c r="XFB2178" s="659"/>
      <c r="XFC2178" s="654"/>
      <c r="XFD2178" s="655"/>
    </row>
    <row r="2179" spans="1:1024 1026:5119 5121:10240 10242:14335 14337:16384" x14ac:dyDescent="0.25">
      <c r="A2179" s="838" t="s">
        <v>44</v>
      </c>
      <c r="B2179" s="839" t="str">
        <f>VLOOKUP(A2179,Material!$A$8:$D$108,2,0)</f>
        <v>Areia média lavada</v>
      </c>
      <c r="C2179" s="897">
        <v>5914647</v>
      </c>
      <c r="D2179" s="881">
        <v>0.91157999999999995</v>
      </c>
      <c r="E2179" s="873" t="s">
        <v>59</v>
      </c>
      <c r="F2179" s="841">
        <f>$I$1582</f>
        <v>1.82</v>
      </c>
      <c r="G2179" s="841"/>
      <c r="H2179" s="842"/>
      <c r="I2179" s="843">
        <f>ROUND(F2179*D2179,4)</f>
        <v>1.6591</v>
      </c>
      <c r="J2179" s="645"/>
      <c r="K2179" s="659"/>
      <c r="L2179" s="654"/>
      <c r="M2179" s="655"/>
      <c r="N2179" s="655"/>
      <c r="O2179" s="1"/>
      <c r="P2179" s="1"/>
      <c r="R2179" s="650"/>
      <c r="S2179" s="645"/>
      <c r="T2179" s="659"/>
      <c r="U2179" s="654"/>
      <c r="V2179" s="655"/>
      <c r="W2179" s="655"/>
      <c r="X2179" s="1"/>
      <c r="Y2179" s="1"/>
      <c r="AA2179" s="650"/>
      <c r="AB2179" s="645"/>
      <c r="AC2179" s="659"/>
      <c r="AD2179" s="654"/>
      <c r="AE2179" s="655"/>
      <c r="AF2179" s="655"/>
      <c r="AG2179" s="1"/>
      <c r="AH2179" s="1"/>
      <c r="AJ2179" s="650"/>
      <c r="AK2179" s="645"/>
      <c r="AL2179" s="659"/>
      <c r="AM2179" s="654"/>
      <c r="AN2179" s="655"/>
      <c r="AO2179" s="655"/>
      <c r="AP2179" s="1"/>
      <c r="AQ2179" s="1"/>
      <c r="AS2179" s="650"/>
      <c r="AT2179" s="645"/>
      <c r="AU2179" s="659"/>
      <c r="AV2179" s="654"/>
      <c r="AW2179" s="655"/>
      <c r="AX2179" s="655"/>
      <c r="AY2179" s="1"/>
      <c r="AZ2179" s="1"/>
      <c r="BB2179" s="650"/>
      <c r="BC2179" s="645"/>
      <c r="BD2179" s="659"/>
      <c r="BE2179" s="654"/>
      <c r="BF2179" s="655"/>
      <c r="BG2179" s="655"/>
      <c r="BH2179" s="1"/>
      <c r="BI2179" s="1"/>
      <c r="BK2179" s="650"/>
      <c r="BL2179" s="645"/>
      <c r="BM2179" s="659"/>
      <c r="BN2179" s="654"/>
      <c r="BO2179" s="655"/>
      <c r="BP2179" s="655"/>
      <c r="BQ2179" s="1"/>
      <c r="BR2179" s="1"/>
      <c r="BT2179" s="650"/>
      <c r="BU2179" s="645"/>
      <c r="BV2179" s="659"/>
      <c r="BW2179" s="654"/>
      <c r="BX2179" s="655"/>
      <c r="BY2179" s="655"/>
      <c r="BZ2179" s="1"/>
      <c r="CA2179" s="1"/>
      <c r="CC2179" s="650"/>
      <c r="CD2179" s="645"/>
      <c r="CE2179" s="659"/>
      <c r="CF2179" s="654"/>
      <c r="CG2179" s="655"/>
      <c r="CH2179" s="655"/>
      <c r="CI2179" s="1"/>
      <c r="CJ2179" s="1"/>
      <c r="CL2179" s="650"/>
      <c r="CM2179" s="645"/>
      <c r="CN2179" s="659"/>
      <c r="CO2179" s="654"/>
      <c r="CP2179" s="655"/>
      <c r="CQ2179" s="655"/>
      <c r="CR2179" s="1"/>
      <c r="CS2179" s="1"/>
      <c r="CU2179" s="650"/>
      <c r="CV2179" s="645"/>
      <c r="CW2179" s="659"/>
      <c r="CX2179" s="654"/>
      <c r="CY2179" s="655"/>
      <c r="CZ2179" s="655"/>
      <c r="DA2179" s="1"/>
      <c r="DB2179" s="1"/>
      <c r="DD2179" s="650"/>
      <c r="DE2179" s="645"/>
      <c r="DF2179" s="659"/>
      <c r="DG2179" s="654"/>
      <c r="DH2179" s="655"/>
      <c r="DI2179" s="655"/>
      <c r="DJ2179" s="1"/>
      <c r="DK2179" s="1"/>
      <c r="DM2179" s="650"/>
      <c r="DN2179" s="645"/>
      <c r="DO2179" s="659"/>
      <c r="DP2179" s="654"/>
      <c r="DQ2179" s="655"/>
      <c r="DR2179" s="655"/>
      <c r="DS2179" s="1"/>
      <c r="DT2179" s="1"/>
      <c r="DV2179" s="650"/>
      <c r="DW2179" s="645"/>
      <c r="DX2179" s="659"/>
      <c r="DY2179" s="654"/>
      <c r="DZ2179" s="655"/>
      <c r="EA2179" s="655"/>
      <c r="EB2179" s="1"/>
      <c r="EC2179" s="1"/>
      <c r="EE2179" s="650"/>
      <c r="EF2179" s="645"/>
      <c r="EG2179" s="659"/>
      <c r="EH2179" s="654"/>
      <c r="EI2179" s="655"/>
      <c r="EJ2179" s="655"/>
      <c r="EK2179" s="1"/>
      <c r="EL2179" s="1"/>
      <c r="EN2179" s="650"/>
      <c r="EO2179" s="645"/>
      <c r="EP2179" s="659"/>
      <c r="EQ2179" s="654"/>
      <c r="ER2179" s="655"/>
      <c r="ES2179" s="655"/>
      <c r="ET2179" s="1"/>
      <c r="EU2179" s="1"/>
      <c r="EW2179" s="650"/>
      <c r="EX2179" s="645"/>
      <c r="EY2179" s="659"/>
      <c r="EZ2179" s="654"/>
      <c r="FA2179" s="655"/>
      <c r="FB2179" s="655"/>
      <c r="FC2179" s="1"/>
      <c r="FD2179" s="1"/>
      <c r="FF2179" s="650"/>
      <c r="FG2179" s="645"/>
      <c r="FH2179" s="659"/>
      <c r="FI2179" s="654"/>
      <c r="FJ2179" s="655"/>
      <c r="FK2179" s="655"/>
      <c r="FL2179" s="1"/>
      <c r="FM2179" s="1"/>
      <c r="FO2179" s="650"/>
      <c r="FP2179" s="645"/>
      <c r="FQ2179" s="659"/>
      <c r="FR2179" s="654"/>
      <c r="FS2179" s="655"/>
      <c r="FT2179" s="655"/>
      <c r="FU2179" s="1"/>
      <c r="FV2179" s="1"/>
      <c r="FX2179" s="650"/>
      <c r="FY2179" s="645"/>
      <c r="FZ2179" s="659"/>
      <c r="GA2179" s="654"/>
      <c r="GB2179" s="655"/>
      <c r="GC2179" s="655"/>
      <c r="GD2179" s="1"/>
      <c r="GE2179" s="1"/>
      <c r="GG2179" s="650"/>
      <c r="GH2179" s="645"/>
      <c r="GI2179" s="659"/>
      <c r="GJ2179" s="654"/>
      <c r="GK2179" s="655"/>
      <c r="GL2179" s="655"/>
      <c r="GM2179" s="1"/>
      <c r="GN2179" s="1"/>
      <c r="GP2179" s="650"/>
      <c r="GQ2179" s="645"/>
      <c r="GR2179" s="659"/>
      <c r="GS2179" s="654"/>
      <c r="GT2179" s="655"/>
      <c r="GU2179" s="655"/>
      <c r="GV2179" s="1"/>
      <c r="GW2179" s="1"/>
      <c r="GY2179" s="650"/>
      <c r="GZ2179" s="645"/>
      <c r="HA2179" s="659"/>
      <c r="HB2179" s="654"/>
      <c r="HC2179" s="655"/>
      <c r="HD2179" s="655"/>
      <c r="HE2179" s="1"/>
      <c r="HF2179" s="1"/>
      <c r="HH2179" s="650"/>
      <c r="HI2179" s="645"/>
      <c r="HJ2179" s="659"/>
      <c r="HK2179" s="654"/>
      <c r="HL2179" s="655"/>
      <c r="HM2179" s="655"/>
      <c r="HN2179" s="1"/>
      <c r="HO2179" s="1"/>
      <c r="HQ2179" s="650"/>
      <c r="HR2179" s="645"/>
      <c r="HS2179" s="659"/>
      <c r="HT2179" s="654"/>
      <c r="HU2179" s="655"/>
      <c r="HV2179" s="655"/>
      <c r="HW2179" s="1"/>
      <c r="HX2179" s="1"/>
      <c r="HZ2179" s="650"/>
      <c r="IA2179" s="645"/>
      <c r="IB2179" s="659"/>
      <c r="IC2179" s="654"/>
      <c r="ID2179" s="655"/>
      <c r="IE2179" s="655"/>
      <c r="IF2179" s="1"/>
      <c r="IG2179" s="1"/>
      <c r="II2179" s="650"/>
      <c r="IJ2179" s="645"/>
      <c r="IK2179" s="659"/>
      <c r="IL2179" s="654"/>
      <c r="IM2179" s="655"/>
      <c r="IN2179" s="655"/>
      <c r="IO2179" s="1"/>
      <c r="IP2179" s="1"/>
      <c r="IR2179" s="650"/>
      <c r="IS2179" s="645"/>
      <c r="IT2179" s="659"/>
      <c r="IU2179" s="654"/>
      <c r="IV2179" s="655"/>
      <c r="IW2179" s="655"/>
      <c r="IX2179" s="1"/>
      <c r="IY2179" s="1"/>
      <c r="JA2179" s="650"/>
      <c r="JB2179" s="645"/>
      <c r="JC2179" s="659"/>
      <c r="JD2179" s="654"/>
      <c r="JE2179" s="655"/>
      <c r="JF2179" s="655"/>
      <c r="JG2179" s="1"/>
      <c r="JH2179" s="1"/>
      <c r="JJ2179" s="650"/>
      <c r="JK2179" s="645"/>
      <c r="JL2179" s="659"/>
      <c r="JM2179" s="654"/>
      <c r="JN2179" s="655"/>
      <c r="JO2179" s="655"/>
      <c r="JP2179" s="1"/>
      <c r="JQ2179" s="1"/>
      <c r="JS2179" s="650"/>
      <c r="JT2179" s="645"/>
      <c r="JU2179" s="659"/>
      <c r="JV2179" s="654"/>
      <c r="JW2179" s="655"/>
      <c r="JX2179" s="655"/>
      <c r="JY2179" s="1"/>
      <c r="JZ2179" s="1"/>
      <c r="KB2179" s="650"/>
      <c r="KC2179" s="645"/>
      <c r="KD2179" s="659"/>
      <c r="KE2179" s="654"/>
      <c r="KF2179" s="655"/>
      <c r="KG2179" s="655"/>
      <c r="KH2179" s="1"/>
      <c r="KI2179" s="1"/>
      <c r="KK2179" s="650"/>
      <c r="KL2179" s="645"/>
      <c r="KM2179" s="659"/>
      <c r="KN2179" s="654"/>
      <c r="KO2179" s="655"/>
      <c r="KP2179" s="655"/>
      <c r="KQ2179" s="1"/>
      <c r="KR2179" s="1"/>
      <c r="KT2179" s="650"/>
      <c r="KU2179" s="645"/>
      <c r="KV2179" s="659"/>
      <c r="KW2179" s="654"/>
      <c r="KX2179" s="655"/>
      <c r="KY2179" s="655"/>
      <c r="KZ2179" s="1"/>
      <c r="LA2179" s="1"/>
      <c r="LC2179" s="650"/>
      <c r="LD2179" s="645"/>
      <c r="LE2179" s="659"/>
      <c r="LF2179" s="654"/>
      <c r="LG2179" s="655"/>
      <c r="LH2179" s="655"/>
      <c r="LI2179" s="1"/>
      <c r="LJ2179" s="1"/>
      <c r="LL2179" s="650"/>
      <c r="LM2179" s="645"/>
      <c r="LN2179" s="659"/>
      <c r="LO2179" s="654"/>
      <c r="LP2179" s="655"/>
      <c r="LQ2179" s="655"/>
      <c r="LR2179" s="1"/>
      <c r="LS2179" s="1"/>
      <c r="LU2179" s="650"/>
      <c r="LV2179" s="645"/>
      <c r="LW2179" s="659"/>
      <c r="LX2179" s="654"/>
      <c r="LY2179" s="655"/>
      <c r="LZ2179" s="655"/>
      <c r="MA2179" s="1"/>
      <c r="MB2179" s="1"/>
      <c r="MD2179" s="650"/>
      <c r="ME2179" s="645"/>
      <c r="MF2179" s="659"/>
      <c r="MG2179" s="654"/>
      <c r="MH2179" s="655"/>
      <c r="MI2179" s="655"/>
      <c r="MJ2179" s="1"/>
      <c r="MK2179" s="1"/>
      <c r="MM2179" s="650"/>
      <c r="MN2179" s="645"/>
      <c r="MO2179" s="659"/>
      <c r="MP2179" s="654"/>
      <c r="MQ2179" s="655"/>
      <c r="MR2179" s="655"/>
      <c r="MS2179" s="1"/>
      <c r="MT2179" s="1"/>
      <c r="MV2179" s="650"/>
      <c r="MW2179" s="645"/>
      <c r="MX2179" s="659"/>
      <c r="MY2179" s="654"/>
      <c r="MZ2179" s="655"/>
      <c r="NA2179" s="655"/>
      <c r="NB2179" s="1"/>
      <c r="NC2179" s="1"/>
      <c r="NE2179" s="650"/>
      <c r="NF2179" s="645"/>
      <c r="NG2179" s="659"/>
      <c r="NH2179" s="654"/>
      <c r="NI2179" s="655"/>
      <c r="NJ2179" s="655"/>
      <c r="NK2179" s="1"/>
      <c r="NL2179" s="1"/>
      <c r="NN2179" s="650"/>
      <c r="NO2179" s="645"/>
      <c r="NP2179" s="659"/>
      <c r="NQ2179" s="654"/>
      <c r="NR2179" s="655"/>
      <c r="NS2179" s="655"/>
      <c r="NT2179" s="1"/>
      <c r="NU2179" s="1"/>
      <c r="NW2179" s="650"/>
      <c r="NX2179" s="645"/>
      <c r="NY2179" s="659"/>
      <c r="NZ2179" s="654"/>
      <c r="OA2179" s="655"/>
      <c r="OB2179" s="655"/>
      <c r="OC2179" s="1"/>
      <c r="OD2179" s="1"/>
      <c r="OF2179" s="650"/>
      <c r="OG2179" s="645"/>
      <c r="OH2179" s="659"/>
      <c r="OI2179" s="654"/>
      <c r="OJ2179" s="655"/>
      <c r="OK2179" s="655"/>
      <c r="OL2179" s="1"/>
      <c r="OM2179" s="1"/>
      <c r="OO2179" s="650"/>
      <c r="OP2179" s="645"/>
      <c r="OQ2179" s="659"/>
      <c r="OR2179" s="654"/>
      <c r="OS2179" s="655"/>
      <c r="OT2179" s="655"/>
      <c r="OU2179" s="1"/>
      <c r="OV2179" s="1"/>
      <c r="OX2179" s="650"/>
      <c r="OY2179" s="645"/>
      <c r="OZ2179" s="659"/>
      <c r="PA2179" s="654"/>
      <c r="PB2179" s="655"/>
      <c r="PC2179" s="655"/>
      <c r="PD2179" s="1"/>
      <c r="PE2179" s="1"/>
      <c r="PG2179" s="650"/>
      <c r="PH2179" s="645"/>
      <c r="PI2179" s="659"/>
      <c r="PJ2179" s="654"/>
      <c r="PK2179" s="655"/>
      <c r="PL2179" s="655"/>
      <c r="PM2179" s="1"/>
      <c r="PN2179" s="1"/>
      <c r="PP2179" s="650"/>
      <c r="PQ2179" s="645"/>
      <c r="PR2179" s="659"/>
      <c r="PS2179" s="654"/>
      <c r="PT2179" s="655"/>
      <c r="PU2179" s="655"/>
      <c r="PV2179" s="1"/>
      <c r="PW2179" s="1"/>
      <c r="PY2179" s="650"/>
      <c r="PZ2179" s="645"/>
      <c r="QA2179" s="659"/>
      <c r="QB2179" s="654"/>
      <c r="QC2179" s="655"/>
      <c r="QD2179" s="655"/>
      <c r="QE2179" s="1"/>
      <c r="QF2179" s="1"/>
      <c r="QH2179" s="650"/>
      <c r="QI2179" s="645"/>
      <c r="QJ2179" s="659"/>
      <c r="QK2179" s="654"/>
      <c r="QL2179" s="655"/>
      <c r="QM2179" s="655"/>
      <c r="QN2179" s="1"/>
      <c r="QO2179" s="1"/>
      <c r="QQ2179" s="650"/>
      <c r="QR2179" s="645"/>
      <c r="QS2179" s="659"/>
      <c r="QT2179" s="654"/>
      <c r="QU2179" s="655"/>
      <c r="QV2179" s="655"/>
      <c r="QW2179" s="1"/>
      <c r="QX2179" s="1"/>
      <c r="QZ2179" s="650"/>
      <c r="RA2179" s="645"/>
      <c r="RB2179" s="659"/>
      <c r="RC2179" s="654"/>
      <c r="RD2179" s="655"/>
      <c r="RE2179" s="655"/>
      <c r="RF2179" s="1"/>
      <c r="RG2179" s="1"/>
      <c r="RI2179" s="650"/>
      <c r="RJ2179" s="645"/>
      <c r="RK2179" s="659"/>
      <c r="RL2179" s="654"/>
      <c r="RM2179" s="655"/>
      <c r="RN2179" s="655"/>
      <c r="RO2179" s="1"/>
      <c r="RP2179" s="1"/>
      <c r="RR2179" s="650"/>
      <c r="RS2179" s="645"/>
      <c r="RT2179" s="659"/>
      <c r="RU2179" s="654"/>
      <c r="RV2179" s="655"/>
      <c r="RW2179" s="655"/>
      <c r="RX2179" s="1"/>
      <c r="RY2179" s="1"/>
      <c r="SA2179" s="650"/>
      <c r="SB2179" s="645"/>
      <c r="SC2179" s="659"/>
      <c r="SD2179" s="654"/>
      <c r="SE2179" s="655"/>
      <c r="SF2179" s="655"/>
      <c r="SG2179" s="1"/>
      <c r="SH2179" s="1"/>
      <c r="SJ2179" s="650"/>
      <c r="SK2179" s="645"/>
      <c r="SL2179" s="659"/>
      <c r="SM2179" s="654"/>
      <c r="SN2179" s="655"/>
      <c r="SO2179" s="655"/>
      <c r="SP2179" s="1"/>
      <c r="SQ2179" s="1"/>
      <c r="SS2179" s="650"/>
      <c r="ST2179" s="645"/>
      <c r="SU2179" s="659"/>
      <c r="SV2179" s="654"/>
      <c r="SW2179" s="655"/>
      <c r="SX2179" s="655"/>
      <c r="SY2179" s="1"/>
      <c r="SZ2179" s="1"/>
      <c r="TB2179" s="650"/>
      <c r="TC2179" s="645"/>
      <c r="TD2179" s="659"/>
      <c r="TE2179" s="654"/>
      <c r="TF2179" s="655"/>
      <c r="TG2179" s="655"/>
      <c r="TH2179" s="1"/>
      <c r="TI2179" s="1"/>
      <c r="TK2179" s="650"/>
      <c r="TL2179" s="645"/>
      <c r="TM2179" s="659"/>
      <c r="TN2179" s="654"/>
      <c r="TO2179" s="655"/>
      <c r="TP2179" s="655"/>
      <c r="TQ2179" s="1"/>
      <c r="TR2179" s="1"/>
      <c r="TT2179" s="650"/>
      <c r="TU2179" s="645"/>
      <c r="TV2179" s="659"/>
      <c r="TW2179" s="654"/>
      <c r="TX2179" s="655"/>
      <c r="TY2179" s="655"/>
      <c r="TZ2179" s="1"/>
      <c r="UA2179" s="1"/>
      <c r="UC2179" s="650"/>
      <c r="UD2179" s="645"/>
      <c r="UE2179" s="659"/>
      <c r="UF2179" s="654"/>
      <c r="UG2179" s="655"/>
      <c r="UH2179" s="655"/>
      <c r="UI2179" s="1"/>
      <c r="UJ2179" s="1"/>
      <c r="UL2179" s="650"/>
      <c r="UM2179" s="645"/>
      <c r="UN2179" s="659"/>
      <c r="UO2179" s="654"/>
      <c r="UP2179" s="655"/>
      <c r="UQ2179" s="655"/>
      <c r="UR2179" s="1"/>
      <c r="US2179" s="1"/>
      <c r="UU2179" s="650"/>
      <c r="UV2179" s="645"/>
      <c r="UW2179" s="659"/>
      <c r="UX2179" s="654"/>
      <c r="UY2179" s="655"/>
      <c r="UZ2179" s="655"/>
      <c r="VA2179" s="1"/>
      <c r="VB2179" s="1"/>
      <c r="VD2179" s="650"/>
      <c r="VE2179" s="645"/>
      <c r="VF2179" s="659"/>
      <c r="VG2179" s="654"/>
      <c r="VH2179" s="655"/>
      <c r="VI2179" s="655"/>
      <c r="VJ2179" s="1"/>
      <c r="VK2179" s="1"/>
      <c r="VM2179" s="650"/>
      <c r="VN2179" s="645"/>
      <c r="VO2179" s="659"/>
      <c r="VP2179" s="654"/>
      <c r="VQ2179" s="655"/>
      <c r="VR2179" s="655"/>
      <c r="VS2179" s="1"/>
      <c r="VT2179" s="1"/>
      <c r="VV2179" s="650"/>
      <c r="VW2179" s="645"/>
      <c r="VX2179" s="659"/>
      <c r="VY2179" s="654"/>
      <c r="VZ2179" s="655"/>
      <c r="WA2179" s="655"/>
      <c r="WB2179" s="1"/>
      <c r="WC2179" s="1"/>
      <c r="WE2179" s="650"/>
      <c r="WF2179" s="645"/>
      <c r="WG2179" s="659"/>
      <c r="WH2179" s="654"/>
      <c r="WI2179" s="655"/>
      <c r="WJ2179" s="655"/>
      <c r="WK2179" s="1"/>
      <c r="WL2179" s="1"/>
      <c r="WN2179" s="650"/>
      <c r="WO2179" s="645"/>
      <c r="WP2179" s="659"/>
      <c r="WQ2179" s="654"/>
      <c r="WR2179" s="655"/>
      <c r="WS2179" s="655"/>
      <c r="WT2179" s="1"/>
      <c r="WU2179" s="1"/>
      <c r="WW2179" s="650"/>
      <c r="WX2179" s="645"/>
      <c r="WY2179" s="659"/>
      <c r="WZ2179" s="654"/>
      <c r="XA2179" s="655"/>
      <c r="XB2179" s="655"/>
      <c r="XC2179" s="1"/>
      <c r="XD2179" s="1"/>
      <c r="XF2179" s="650"/>
      <c r="XG2179" s="645"/>
      <c r="XH2179" s="659"/>
      <c r="XI2179" s="654"/>
      <c r="XJ2179" s="655"/>
      <c r="XK2179" s="655"/>
      <c r="XL2179" s="1"/>
      <c r="XM2179" s="1"/>
      <c r="XO2179" s="650"/>
      <c r="XP2179" s="645"/>
      <c r="XQ2179" s="659"/>
      <c r="XR2179" s="654"/>
      <c r="XS2179" s="655"/>
      <c r="XT2179" s="655"/>
      <c r="XU2179" s="1"/>
      <c r="XV2179" s="1"/>
      <c r="XX2179" s="650"/>
      <c r="XY2179" s="645"/>
      <c r="XZ2179" s="659"/>
      <c r="YA2179" s="654"/>
      <c r="YB2179" s="655"/>
      <c r="YC2179" s="655"/>
      <c r="YD2179" s="1"/>
      <c r="YE2179" s="1"/>
      <c r="YG2179" s="650"/>
      <c r="YH2179" s="645"/>
      <c r="YI2179" s="659"/>
      <c r="YJ2179" s="654"/>
      <c r="YK2179" s="655"/>
      <c r="YL2179" s="655"/>
      <c r="YM2179" s="1"/>
      <c r="YN2179" s="1"/>
      <c r="YP2179" s="650"/>
      <c r="YQ2179" s="645"/>
      <c r="YR2179" s="659"/>
      <c r="YS2179" s="654"/>
      <c r="YT2179" s="655"/>
      <c r="YU2179" s="655"/>
      <c r="YV2179" s="1"/>
      <c r="YW2179" s="1"/>
      <c r="YY2179" s="650"/>
      <c r="YZ2179" s="645"/>
      <c r="ZA2179" s="659"/>
      <c r="ZB2179" s="654"/>
      <c r="ZC2179" s="655"/>
      <c r="ZD2179" s="655"/>
      <c r="ZE2179" s="1"/>
      <c r="ZF2179" s="1"/>
      <c r="ZH2179" s="650"/>
      <c r="ZI2179" s="645"/>
      <c r="ZJ2179" s="659"/>
      <c r="ZK2179" s="654"/>
      <c r="ZL2179" s="655"/>
      <c r="ZM2179" s="655"/>
      <c r="ZN2179" s="1"/>
      <c r="ZO2179" s="1"/>
      <c r="ZQ2179" s="650"/>
      <c r="ZR2179" s="645"/>
      <c r="ZS2179" s="659"/>
      <c r="ZT2179" s="654"/>
      <c r="ZU2179" s="655"/>
      <c r="ZV2179" s="655"/>
      <c r="ZW2179" s="1"/>
      <c r="ZX2179" s="1"/>
      <c r="ZZ2179" s="650"/>
      <c r="AAA2179" s="645"/>
      <c r="AAB2179" s="659"/>
      <c r="AAC2179" s="654"/>
      <c r="AAD2179" s="655"/>
      <c r="AAE2179" s="655"/>
      <c r="AAF2179" s="1"/>
      <c r="AAG2179" s="1"/>
      <c r="AAI2179" s="650"/>
      <c r="AAJ2179" s="645"/>
      <c r="AAK2179" s="659"/>
      <c r="AAL2179" s="654"/>
      <c r="AAM2179" s="655"/>
      <c r="AAN2179" s="655"/>
      <c r="AAO2179" s="1"/>
      <c r="AAP2179" s="1"/>
      <c r="AAR2179" s="650"/>
      <c r="AAS2179" s="645"/>
      <c r="AAT2179" s="659"/>
      <c r="AAU2179" s="654"/>
      <c r="AAV2179" s="655"/>
      <c r="AAW2179" s="655"/>
      <c r="AAX2179" s="1"/>
      <c r="AAY2179" s="1"/>
      <c r="ABA2179" s="650"/>
      <c r="ABB2179" s="645"/>
      <c r="ABC2179" s="659"/>
      <c r="ABD2179" s="654"/>
      <c r="ABE2179" s="655"/>
      <c r="ABF2179" s="655"/>
      <c r="ABG2179" s="1"/>
      <c r="ABH2179" s="1"/>
      <c r="ABJ2179" s="650"/>
      <c r="ABK2179" s="645"/>
      <c r="ABL2179" s="659"/>
      <c r="ABM2179" s="654"/>
      <c r="ABN2179" s="655"/>
      <c r="ABO2179" s="655"/>
      <c r="ABP2179" s="1"/>
      <c r="ABQ2179" s="1"/>
      <c r="ABS2179" s="650"/>
      <c r="ABT2179" s="645"/>
      <c r="ABU2179" s="659"/>
      <c r="ABV2179" s="654"/>
      <c r="ABW2179" s="655"/>
      <c r="ABX2179" s="655"/>
      <c r="ABY2179" s="1"/>
      <c r="ABZ2179" s="1"/>
      <c r="ACB2179" s="650"/>
      <c r="ACC2179" s="645"/>
      <c r="ACD2179" s="659"/>
      <c r="ACE2179" s="654"/>
      <c r="ACF2179" s="655"/>
      <c r="ACG2179" s="655"/>
      <c r="ACH2179" s="1"/>
      <c r="ACI2179" s="1"/>
      <c r="ACK2179" s="650"/>
      <c r="ACL2179" s="645"/>
      <c r="ACM2179" s="659"/>
      <c r="ACN2179" s="654"/>
      <c r="ACO2179" s="655"/>
      <c r="ACP2179" s="655"/>
      <c r="ACQ2179" s="1"/>
      <c r="ACR2179" s="1"/>
      <c r="ACT2179" s="650"/>
      <c r="ACU2179" s="645"/>
      <c r="ACV2179" s="659"/>
      <c r="ACW2179" s="654"/>
      <c r="ACX2179" s="655"/>
      <c r="ACY2179" s="655"/>
      <c r="ACZ2179" s="1"/>
      <c r="ADA2179" s="1"/>
      <c r="ADC2179" s="650"/>
      <c r="ADD2179" s="645"/>
      <c r="ADE2179" s="659"/>
      <c r="ADF2179" s="654"/>
      <c r="ADG2179" s="655"/>
      <c r="ADH2179" s="655"/>
      <c r="ADI2179" s="1"/>
      <c r="ADJ2179" s="1"/>
      <c r="ADL2179" s="650"/>
      <c r="ADM2179" s="645"/>
      <c r="ADN2179" s="659"/>
      <c r="ADO2179" s="654"/>
      <c r="ADP2179" s="655"/>
      <c r="ADQ2179" s="655"/>
      <c r="ADR2179" s="1"/>
      <c r="ADS2179" s="1"/>
      <c r="ADU2179" s="650"/>
      <c r="ADV2179" s="645"/>
      <c r="ADW2179" s="659"/>
      <c r="ADX2179" s="654"/>
      <c r="ADY2179" s="655"/>
      <c r="ADZ2179" s="655"/>
      <c r="AEA2179" s="1"/>
      <c r="AEB2179" s="1"/>
      <c r="AED2179" s="650"/>
      <c r="AEE2179" s="645"/>
      <c r="AEF2179" s="659"/>
      <c r="AEG2179" s="654"/>
      <c r="AEH2179" s="655"/>
      <c r="AEI2179" s="655"/>
      <c r="AEJ2179" s="1"/>
      <c r="AEK2179" s="1"/>
      <c r="AEM2179" s="650"/>
      <c r="AEN2179" s="645"/>
      <c r="AEO2179" s="659"/>
      <c r="AEP2179" s="654"/>
      <c r="AEQ2179" s="655"/>
      <c r="AER2179" s="655"/>
      <c r="AES2179" s="1"/>
      <c r="AET2179" s="1"/>
      <c r="AEV2179" s="650"/>
      <c r="AEW2179" s="645"/>
      <c r="AEX2179" s="659"/>
      <c r="AEY2179" s="654"/>
      <c r="AEZ2179" s="655"/>
      <c r="AFA2179" s="655"/>
      <c r="AFB2179" s="1"/>
      <c r="AFC2179" s="1"/>
      <c r="AFE2179" s="650"/>
      <c r="AFF2179" s="645"/>
      <c r="AFG2179" s="659"/>
      <c r="AFH2179" s="654"/>
      <c r="AFI2179" s="655"/>
      <c r="AFJ2179" s="655"/>
      <c r="AFK2179" s="1"/>
      <c r="AFL2179" s="1"/>
      <c r="AFN2179" s="650"/>
      <c r="AFO2179" s="645"/>
      <c r="AFP2179" s="659"/>
      <c r="AFQ2179" s="654"/>
      <c r="AFR2179" s="655"/>
      <c r="AFS2179" s="655"/>
      <c r="AFT2179" s="1"/>
      <c r="AFU2179" s="1"/>
      <c r="AFW2179" s="650"/>
      <c r="AFX2179" s="645"/>
      <c r="AFY2179" s="659"/>
      <c r="AFZ2179" s="654"/>
      <c r="AGA2179" s="655"/>
      <c r="AGB2179" s="655"/>
      <c r="AGC2179" s="1"/>
      <c r="AGD2179" s="1"/>
      <c r="AGF2179" s="650"/>
      <c r="AGG2179" s="645"/>
      <c r="AGH2179" s="659"/>
      <c r="AGI2179" s="654"/>
      <c r="AGJ2179" s="655"/>
      <c r="AGK2179" s="655"/>
      <c r="AGL2179" s="1"/>
      <c r="AGM2179" s="1"/>
      <c r="AGO2179" s="650"/>
      <c r="AGP2179" s="645"/>
      <c r="AGQ2179" s="659"/>
      <c r="AGR2179" s="654"/>
      <c r="AGS2179" s="655"/>
      <c r="AGT2179" s="655"/>
      <c r="AGU2179" s="1"/>
      <c r="AGV2179" s="1"/>
      <c r="AGX2179" s="650"/>
      <c r="AGY2179" s="645"/>
      <c r="AGZ2179" s="659"/>
      <c r="AHA2179" s="654"/>
      <c r="AHB2179" s="655"/>
      <c r="AHC2179" s="655"/>
      <c r="AHD2179" s="1"/>
      <c r="AHE2179" s="1"/>
      <c r="AHG2179" s="650"/>
      <c r="AHH2179" s="645"/>
      <c r="AHI2179" s="659"/>
      <c r="AHJ2179" s="654"/>
      <c r="AHK2179" s="655"/>
      <c r="AHL2179" s="655"/>
      <c r="AHM2179" s="1"/>
      <c r="AHN2179" s="1"/>
      <c r="AHP2179" s="650"/>
      <c r="AHQ2179" s="645"/>
      <c r="AHR2179" s="659"/>
      <c r="AHS2179" s="654"/>
      <c r="AHT2179" s="655"/>
      <c r="AHU2179" s="655"/>
      <c r="AHV2179" s="1"/>
      <c r="AHW2179" s="1"/>
      <c r="AHY2179" s="650"/>
      <c r="AHZ2179" s="645"/>
      <c r="AIA2179" s="659"/>
      <c r="AIB2179" s="654"/>
      <c r="AIC2179" s="655"/>
      <c r="AID2179" s="655"/>
      <c r="AIE2179" s="1"/>
      <c r="AIF2179" s="1"/>
      <c r="AIH2179" s="650"/>
      <c r="AII2179" s="645"/>
      <c r="AIJ2179" s="659"/>
      <c r="AIK2179" s="654"/>
      <c r="AIL2179" s="655"/>
      <c r="AIM2179" s="655"/>
      <c r="AIN2179" s="1"/>
      <c r="AIO2179" s="1"/>
      <c r="AIQ2179" s="650"/>
      <c r="AIR2179" s="645"/>
      <c r="AIS2179" s="659"/>
      <c r="AIT2179" s="654"/>
      <c r="AIU2179" s="655"/>
      <c r="AIV2179" s="655"/>
      <c r="AIW2179" s="1"/>
      <c r="AIX2179" s="1"/>
      <c r="AIZ2179" s="650"/>
      <c r="AJA2179" s="645"/>
      <c r="AJB2179" s="659"/>
      <c r="AJC2179" s="654"/>
      <c r="AJD2179" s="655"/>
      <c r="AJE2179" s="655"/>
      <c r="AJF2179" s="1"/>
      <c r="AJG2179" s="1"/>
      <c r="AJI2179" s="650"/>
      <c r="AJJ2179" s="645"/>
      <c r="AJK2179" s="659"/>
      <c r="AJL2179" s="654"/>
      <c r="AJM2179" s="655"/>
      <c r="AJN2179" s="655"/>
      <c r="AJO2179" s="1"/>
      <c r="AJP2179" s="1"/>
      <c r="AJR2179" s="650"/>
      <c r="AJS2179" s="645"/>
      <c r="AJT2179" s="659"/>
      <c r="AJU2179" s="654"/>
      <c r="AJV2179" s="655"/>
      <c r="AJW2179" s="655"/>
      <c r="AJX2179" s="1"/>
      <c r="AJY2179" s="1"/>
      <c r="AKA2179" s="650"/>
      <c r="AKB2179" s="645"/>
      <c r="AKC2179" s="659"/>
      <c r="AKD2179" s="654"/>
      <c r="AKE2179" s="655"/>
      <c r="AKF2179" s="655"/>
      <c r="AKG2179" s="1"/>
      <c r="AKH2179" s="1"/>
      <c r="AKJ2179" s="650"/>
      <c r="AKK2179" s="645"/>
      <c r="AKL2179" s="659"/>
      <c r="AKM2179" s="654"/>
      <c r="AKN2179" s="655"/>
      <c r="AKO2179" s="655"/>
      <c r="AKP2179" s="1"/>
      <c r="AKQ2179" s="1"/>
      <c r="AKS2179" s="650"/>
      <c r="AKT2179" s="645"/>
      <c r="AKU2179" s="659"/>
      <c r="AKV2179" s="654"/>
      <c r="AKW2179" s="655"/>
      <c r="AKX2179" s="655"/>
      <c r="AKY2179" s="1"/>
      <c r="AKZ2179" s="1"/>
      <c r="ALB2179" s="650"/>
      <c r="ALC2179" s="645"/>
      <c r="ALD2179" s="659"/>
      <c r="ALE2179" s="654"/>
      <c r="ALF2179" s="655"/>
      <c r="ALG2179" s="655"/>
      <c r="ALH2179" s="1"/>
      <c r="ALI2179" s="1"/>
      <c r="ALK2179" s="650"/>
      <c r="ALL2179" s="645"/>
      <c r="ALM2179" s="659"/>
      <c r="ALN2179" s="654"/>
      <c r="ALO2179" s="655"/>
      <c r="ALP2179" s="655"/>
      <c r="ALQ2179" s="1"/>
      <c r="ALR2179" s="1"/>
      <c r="ALT2179" s="650"/>
      <c r="ALU2179" s="645"/>
      <c r="ALV2179" s="659"/>
      <c r="ALW2179" s="654"/>
      <c r="ALX2179" s="655"/>
      <c r="ALY2179" s="655"/>
      <c r="ALZ2179" s="1"/>
      <c r="AMA2179" s="1"/>
      <c r="AMC2179" s="650"/>
      <c r="AMD2179" s="645"/>
      <c r="AME2179" s="659"/>
      <c r="AMF2179" s="654"/>
      <c r="AMG2179" s="655"/>
      <c r="AMH2179" s="655"/>
      <c r="AMI2179" s="1"/>
      <c r="AMJ2179" s="1"/>
      <c r="AML2179" s="650"/>
      <c r="AMM2179" s="645"/>
      <c r="AMN2179" s="659"/>
      <c r="AMO2179" s="654"/>
      <c r="AMP2179" s="655"/>
      <c r="AMQ2179" s="655"/>
      <c r="AMR2179" s="1"/>
      <c r="AMS2179" s="1"/>
      <c r="AMU2179" s="650"/>
      <c r="AMV2179" s="645"/>
      <c r="AMW2179" s="659"/>
      <c r="AMX2179" s="654"/>
      <c r="AMY2179" s="655"/>
      <c r="AMZ2179" s="655"/>
      <c r="ANA2179" s="1"/>
      <c r="ANB2179" s="1"/>
      <c r="AND2179" s="650"/>
      <c r="ANE2179" s="645"/>
      <c r="ANF2179" s="659"/>
      <c r="ANG2179" s="654"/>
      <c r="ANH2179" s="655"/>
      <c r="ANI2179" s="655"/>
      <c r="ANJ2179" s="1"/>
      <c r="ANK2179" s="1"/>
      <c r="ANM2179" s="650"/>
      <c r="ANN2179" s="645"/>
      <c r="ANO2179" s="659"/>
      <c r="ANP2179" s="654"/>
      <c r="ANQ2179" s="655"/>
      <c r="ANR2179" s="655"/>
      <c r="ANS2179" s="1"/>
      <c r="ANT2179" s="1"/>
      <c r="ANV2179" s="650"/>
      <c r="ANW2179" s="645"/>
      <c r="ANX2179" s="659"/>
      <c r="ANY2179" s="654"/>
      <c r="ANZ2179" s="655"/>
      <c r="AOA2179" s="655"/>
      <c r="AOB2179" s="1"/>
      <c r="AOC2179" s="1"/>
      <c r="AOE2179" s="650"/>
      <c r="AOF2179" s="645"/>
      <c r="AOG2179" s="659"/>
      <c r="AOH2179" s="654"/>
      <c r="AOI2179" s="655"/>
      <c r="AOJ2179" s="655"/>
      <c r="AOK2179" s="1"/>
      <c r="AOL2179" s="1"/>
      <c r="AON2179" s="650"/>
      <c r="AOO2179" s="645"/>
      <c r="AOP2179" s="659"/>
      <c r="AOQ2179" s="654"/>
      <c r="AOR2179" s="655"/>
      <c r="AOS2179" s="655"/>
      <c r="AOT2179" s="1"/>
      <c r="AOU2179" s="1"/>
      <c r="AOW2179" s="650"/>
      <c r="AOX2179" s="645"/>
      <c r="AOY2179" s="659"/>
      <c r="AOZ2179" s="654"/>
      <c r="APA2179" s="655"/>
      <c r="APB2179" s="655"/>
      <c r="APC2179" s="1"/>
      <c r="APD2179" s="1"/>
      <c r="APF2179" s="650"/>
      <c r="APG2179" s="645"/>
      <c r="APH2179" s="659"/>
      <c r="API2179" s="654"/>
      <c r="APJ2179" s="655"/>
      <c r="APK2179" s="655"/>
      <c r="APL2179" s="1"/>
      <c r="APM2179" s="1"/>
      <c r="APO2179" s="650"/>
      <c r="APP2179" s="645"/>
      <c r="APQ2179" s="659"/>
      <c r="APR2179" s="654"/>
      <c r="APS2179" s="655"/>
      <c r="APT2179" s="655"/>
      <c r="APU2179" s="1"/>
      <c r="APV2179" s="1"/>
      <c r="APX2179" s="650"/>
      <c r="APY2179" s="645"/>
      <c r="APZ2179" s="659"/>
      <c r="AQA2179" s="654"/>
      <c r="AQB2179" s="655"/>
      <c r="AQC2179" s="655"/>
      <c r="AQD2179" s="1"/>
      <c r="AQE2179" s="1"/>
      <c r="AQG2179" s="650"/>
      <c r="AQH2179" s="645"/>
      <c r="AQI2179" s="659"/>
      <c r="AQJ2179" s="654"/>
      <c r="AQK2179" s="655"/>
      <c r="AQL2179" s="655"/>
      <c r="AQM2179" s="1"/>
      <c r="AQN2179" s="1"/>
      <c r="AQP2179" s="650"/>
      <c r="AQQ2179" s="645"/>
      <c r="AQR2179" s="659"/>
      <c r="AQS2179" s="654"/>
      <c r="AQT2179" s="655"/>
      <c r="AQU2179" s="655"/>
      <c r="AQV2179" s="1"/>
      <c r="AQW2179" s="1"/>
      <c r="AQY2179" s="650"/>
      <c r="AQZ2179" s="645"/>
      <c r="ARA2179" s="659"/>
      <c r="ARB2179" s="654"/>
      <c r="ARC2179" s="655"/>
      <c r="ARD2179" s="655"/>
      <c r="ARE2179" s="1"/>
      <c r="ARF2179" s="1"/>
      <c r="ARH2179" s="650"/>
      <c r="ARI2179" s="645"/>
      <c r="ARJ2179" s="659"/>
      <c r="ARK2179" s="654"/>
      <c r="ARL2179" s="655"/>
      <c r="ARM2179" s="655"/>
      <c r="ARN2179" s="1"/>
      <c r="ARO2179" s="1"/>
      <c r="ARQ2179" s="650"/>
      <c r="ARR2179" s="645"/>
      <c r="ARS2179" s="659"/>
      <c r="ART2179" s="654"/>
      <c r="ARU2179" s="655"/>
      <c r="ARV2179" s="655"/>
      <c r="ARW2179" s="1"/>
      <c r="ARX2179" s="1"/>
      <c r="ARZ2179" s="650"/>
      <c r="ASA2179" s="645"/>
      <c r="ASB2179" s="659"/>
      <c r="ASC2179" s="654"/>
      <c r="ASD2179" s="655"/>
      <c r="ASE2179" s="655"/>
      <c r="ASF2179" s="1"/>
      <c r="ASG2179" s="1"/>
      <c r="ASI2179" s="650"/>
      <c r="ASJ2179" s="645"/>
      <c r="ASK2179" s="659"/>
      <c r="ASL2179" s="654"/>
      <c r="ASM2179" s="655"/>
      <c r="ASN2179" s="655"/>
      <c r="ASO2179" s="1"/>
      <c r="ASP2179" s="1"/>
      <c r="ASR2179" s="650"/>
      <c r="ASS2179" s="645"/>
      <c r="AST2179" s="659"/>
      <c r="ASU2179" s="654"/>
      <c r="ASV2179" s="655"/>
      <c r="ASW2179" s="655"/>
      <c r="ASX2179" s="1"/>
      <c r="ASY2179" s="1"/>
      <c r="ATA2179" s="650"/>
      <c r="ATB2179" s="645"/>
      <c r="ATC2179" s="659"/>
      <c r="ATD2179" s="654"/>
      <c r="ATE2179" s="655"/>
      <c r="ATF2179" s="655"/>
      <c r="ATG2179" s="1"/>
      <c r="ATH2179" s="1"/>
      <c r="ATJ2179" s="650"/>
      <c r="ATK2179" s="645"/>
      <c r="ATL2179" s="659"/>
      <c r="ATM2179" s="654"/>
      <c r="ATN2179" s="655"/>
      <c r="ATO2179" s="655"/>
      <c r="ATP2179" s="1"/>
      <c r="ATQ2179" s="1"/>
      <c r="ATS2179" s="650"/>
      <c r="ATT2179" s="645"/>
      <c r="ATU2179" s="659"/>
      <c r="ATV2179" s="654"/>
      <c r="ATW2179" s="655"/>
      <c r="ATX2179" s="655"/>
      <c r="ATY2179" s="1"/>
      <c r="ATZ2179" s="1"/>
      <c r="AUB2179" s="650"/>
      <c r="AUC2179" s="645"/>
      <c r="AUD2179" s="659"/>
      <c r="AUE2179" s="654"/>
      <c r="AUF2179" s="655"/>
      <c r="AUG2179" s="655"/>
      <c r="AUH2179" s="1"/>
      <c r="AUI2179" s="1"/>
      <c r="AUK2179" s="650"/>
      <c r="AUL2179" s="645"/>
      <c r="AUM2179" s="659"/>
      <c r="AUN2179" s="654"/>
      <c r="AUO2179" s="655"/>
      <c r="AUP2179" s="655"/>
      <c r="AUQ2179" s="1"/>
      <c r="AUR2179" s="1"/>
      <c r="AUT2179" s="650"/>
      <c r="AUU2179" s="645"/>
      <c r="AUV2179" s="659"/>
      <c r="AUW2179" s="654"/>
      <c r="AUX2179" s="655"/>
      <c r="AUY2179" s="655"/>
      <c r="AUZ2179" s="1"/>
      <c r="AVA2179" s="1"/>
      <c r="AVC2179" s="650"/>
      <c r="AVD2179" s="645"/>
      <c r="AVE2179" s="659"/>
      <c r="AVF2179" s="654"/>
      <c r="AVG2179" s="655"/>
      <c r="AVH2179" s="655"/>
      <c r="AVI2179" s="1"/>
      <c r="AVJ2179" s="1"/>
      <c r="AVL2179" s="650"/>
      <c r="AVM2179" s="645"/>
      <c r="AVN2179" s="659"/>
      <c r="AVO2179" s="654"/>
      <c r="AVP2179" s="655"/>
      <c r="AVQ2179" s="655"/>
      <c r="AVR2179" s="1"/>
      <c r="AVS2179" s="1"/>
      <c r="AVU2179" s="650"/>
      <c r="AVV2179" s="645"/>
      <c r="AVW2179" s="659"/>
      <c r="AVX2179" s="654"/>
      <c r="AVY2179" s="655"/>
      <c r="AVZ2179" s="655"/>
      <c r="AWA2179" s="1"/>
      <c r="AWB2179" s="1"/>
      <c r="AWD2179" s="650"/>
      <c r="AWE2179" s="645"/>
      <c r="AWF2179" s="659"/>
      <c r="AWG2179" s="654"/>
      <c r="AWH2179" s="655"/>
      <c r="AWI2179" s="655"/>
      <c r="AWJ2179" s="1"/>
      <c r="AWK2179" s="1"/>
      <c r="AWM2179" s="650"/>
      <c r="AWN2179" s="645"/>
      <c r="AWO2179" s="659"/>
      <c r="AWP2179" s="654"/>
      <c r="AWQ2179" s="655"/>
      <c r="AWR2179" s="655"/>
      <c r="AWS2179" s="1"/>
      <c r="AWT2179" s="1"/>
      <c r="AWV2179" s="650"/>
      <c r="AWW2179" s="645"/>
      <c r="AWX2179" s="659"/>
      <c r="AWY2179" s="654"/>
      <c r="AWZ2179" s="655"/>
      <c r="AXA2179" s="655"/>
      <c r="AXB2179" s="1"/>
      <c r="AXC2179" s="1"/>
      <c r="AXE2179" s="650"/>
      <c r="AXF2179" s="645"/>
      <c r="AXG2179" s="659"/>
      <c r="AXH2179" s="654"/>
      <c r="AXI2179" s="655"/>
      <c r="AXJ2179" s="655"/>
      <c r="AXK2179" s="1"/>
      <c r="AXL2179" s="1"/>
      <c r="AXN2179" s="650"/>
      <c r="AXO2179" s="645"/>
      <c r="AXP2179" s="659"/>
      <c r="AXQ2179" s="654"/>
      <c r="AXR2179" s="655"/>
      <c r="AXS2179" s="655"/>
      <c r="AXT2179" s="1"/>
      <c r="AXU2179" s="1"/>
      <c r="AXW2179" s="650"/>
      <c r="AXX2179" s="645"/>
      <c r="AXY2179" s="659"/>
      <c r="AXZ2179" s="654"/>
      <c r="AYA2179" s="655"/>
      <c r="AYB2179" s="655"/>
      <c r="AYC2179" s="1"/>
      <c r="AYD2179" s="1"/>
      <c r="AYF2179" s="650"/>
      <c r="AYG2179" s="645"/>
      <c r="AYH2179" s="659"/>
      <c r="AYI2179" s="654"/>
      <c r="AYJ2179" s="655"/>
      <c r="AYK2179" s="655"/>
      <c r="AYL2179" s="1"/>
      <c r="AYM2179" s="1"/>
      <c r="AYO2179" s="650"/>
      <c r="AYP2179" s="645"/>
      <c r="AYQ2179" s="659"/>
      <c r="AYR2179" s="654"/>
      <c r="AYS2179" s="655"/>
      <c r="AYT2179" s="655"/>
      <c r="AYU2179" s="1"/>
      <c r="AYV2179" s="1"/>
      <c r="AYX2179" s="650"/>
      <c r="AYY2179" s="645"/>
      <c r="AYZ2179" s="659"/>
      <c r="AZA2179" s="654"/>
      <c r="AZB2179" s="655"/>
      <c r="AZC2179" s="655"/>
      <c r="AZD2179" s="1"/>
      <c r="AZE2179" s="1"/>
      <c r="AZG2179" s="650"/>
      <c r="AZH2179" s="645"/>
      <c r="AZI2179" s="659"/>
      <c r="AZJ2179" s="654"/>
      <c r="AZK2179" s="655"/>
      <c r="AZL2179" s="655"/>
      <c r="AZM2179" s="1"/>
      <c r="AZN2179" s="1"/>
      <c r="AZP2179" s="650"/>
      <c r="AZQ2179" s="645"/>
      <c r="AZR2179" s="659"/>
      <c r="AZS2179" s="654"/>
      <c r="AZT2179" s="655"/>
      <c r="AZU2179" s="655"/>
      <c r="AZV2179" s="1"/>
      <c r="AZW2179" s="1"/>
      <c r="AZY2179" s="650"/>
      <c r="AZZ2179" s="645"/>
      <c r="BAA2179" s="659"/>
      <c r="BAB2179" s="654"/>
      <c r="BAC2179" s="655"/>
      <c r="BAD2179" s="655"/>
      <c r="BAE2179" s="1"/>
      <c r="BAF2179" s="1"/>
      <c r="BAH2179" s="650"/>
      <c r="BAI2179" s="645"/>
      <c r="BAJ2179" s="659"/>
      <c r="BAK2179" s="654"/>
      <c r="BAL2179" s="655"/>
      <c r="BAM2179" s="655"/>
      <c r="BAN2179" s="1"/>
      <c r="BAO2179" s="1"/>
      <c r="BAQ2179" s="650"/>
      <c r="BAR2179" s="645"/>
      <c r="BAS2179" s="659"/>
      <c r="BAT2179" s="654"/>
      <c r="BAU2179" s="655"/>
      <c r="BAV2179" s="655"/>
      <c r="BAW2179" s="1"/>
      <c r="BAX2179" s="1"/>
      <c r="BAZ2179" s="650"/>
      <c r="BBA2179" s="645"/>
      <c r="BBB2179" s="659"/>
      <c r="BBC2179" s="654"/>
      <c r="BBD2179" s="655"/>
      <c r="BBE2179" s="655"/>
      <c r="BBF2179" s="1"/>
      <c r="BBG2179" s="1"/>
      <c r="BBI2179" s="650"/>
      <c r="BBJ2179" s="645"/>
      <c r="BBK2179" s="659"/>
      <c r="BBL2179" s="654"/>
      <c r="BBM2179" s="655"/>
      <c r="BBN2179" s="655"/>
      <c r="BBO2179" s="1"/>
      <c r="BBP2179" s="1"/>
      <c r="BBR2179" s="650"/>
      <c r="BBS2179" s="645"/>
      <c r="BBT2179" s="659"/>
      <c r="BBU2179" s="654"/>
      <c r="BBV2179" s="655"/>
      <c r="BBW2179" s="655"/>
      <c r="BBX2179" s="1"/>
      <c r="BBY2179" s="1"/>
      <c r="BCA2179" s="650"/>
      <c r="BCB2179" s="645"/>
      <c r="BCC2179" s="659"/>
      <c r="BCD2179" s="654"/>
      <c r="BCE2179" s="655"/>
      <c r="BCF2179" s="655"/>
      <c r="BCG2179" s="1"/>
      <c r="BCH2179" s="1"/>
      <c r="BCJ2179" s="650"/>
      <c r="BCK2179" s="645"/>
      <c r="BCL2179" s="659"/>
      <c r="BCM2179" s="654"/>
      <c r="BCN2179" s="655"/>
      <c r="BCO2179" s="655"/>
      <c r="BCP2179" s="1"/>
      <c r="BCQ2179" s="1"/>
      <c r="BCS2179" s="650"/>
      <c r="BCT2179" s="645"/>
      <c r="BCU2179" s="659"/>
      <c r="BCV2179" s="654"/>
      <c r="BCW2179" s="655"/>
      <c r="BCX2179" s="655"/>
      <c r="BCY2179" s="1"/>
      <c r="BCZ2179" s="1"/>
      <c r="BDB2179" s="650"/>
      <c r="BDC2179" s="645"/>
      <c r="BDD2179" s="659"/>
      <c r="BDE2179" s="654"/>
      <c r="BDF2179" s="655"/>
      <c r="BDG2179" s="655"/>
      <c r="BDH2179" s="1"/>
      <c r="BDI2179" s="1"/>
      <c r="BDK2179" s="650"/>
      <c r="BDL2179" s="645"/>
      <c r="BDM2179" s="659"/>
      <c r="BDN2179" s="654"/>
      <c r="BDO2179" s="655"/>
      <c r="BDP2179" s="655"/>
      <c r="BDQ2179" s="1"/>
      <c r="BDR2179" s="1"/>
      <c r="BDT2179" s="650"/>
      <c r="BDU2179" s="645"/>
      <c r="BDV2179" s="659"/>
      <c r="BDW2179" s="654"/>
      <c r="BDX2179" s="655"/>
      <c r="BDY2179" s="655"/>
      <c r="BDZ2179" s="1"/>
      <c r="BEA2179" s="1"/>
      <c r="BEC2179" s="650"/>
      <c r="BED2179" s="645"/>
      <c r="BEE2179" s="659"/>
      <c r="BEF2179" s="654"/>
      <c r="BEG2179" s="655"/>
      <c r="BEH2179" s="655"/>
      <c r="BEI2179" s="1"/>
      <c r="BEJ2179" s="1"/>
      <c r="BEL2179" s="650"/>
      <c r="BEM2179" s="645"/>
      <c r="BEN2179" s="659"/>
      <c r="BEO2179" s="654"/>
      <c r="BEP2179" s="655"/>
      <c r="BEQ2179" s="655"/>
      <c r="BER2179" s="1"/>
      <c r="BES2179" s="1"/>
      <c r="BEU2179" s="650"/>
      <c r="BEV2179" s="645"/>
      <c r="BEW2179" s="659"/>
      <c r="BEX2179" s="654"/>
      <c r="BEY2179" s="655"/>
      <c r="BEZ2179" s="655"/>
      <c r="BFA2179" s="1"/>
      <c r="BFB2179" s="1"/>
      <c r="BFD2179" s="650"/>
      <c r="BFE2179" s="645"/>
      <c r="BFF2179" s="659"/>
      <c r="BFG2179" s="654"/>
      <c r="BFH2179" s="655"/>
      <c r="BFI2179" s="655"/>
      <c r="BFJ2179" s="1"/>
      <c r="BFK2179" s="1"/>
      <c r="BFM2179" s="650"/>
      <c r="BFN2179" s="645"/>
      <c r="BFO2179" s="659"/>
      <c r="BFP2179" s="654"/>
      <c r="BFQ2179" s="655"/>
      <c r="BFR2179" s="655"/>
      <c r="BFS2179" s="1"/>
      <c r="BFT2179" s="1"/>
      <c r="BFV2179" s="650"/>
      <c r="BFW2179" s="645"/>
      <c r="BFX2179" s="659"/>
      <c r="BFY2179" s="654"/>
      <c r="BFZ2179" s="655"/>
      <c r="BGA2179" s="655"/>
      <c r="BGB2179" s="1"/>
      <c r="BGC2179" s="1"/>
      <c r="BGE2179" s="650"/>
      <c r="BGF2179" s="645"/>
      <c r="BGG2179" s="659"/>
      <c r="BGH2179" s="654"/>
      <c r="BGI2179" s="655"/>
      <c r="BGJ2179" s="655"/>
      <c r="BGK2179" s="1"/>
      <c r="BGL2179" s="1"/>
      <c r="BGN2179" s="650"/>
      <c r="BGO2179" s="645"/>
      <c r="BGP2179" s="659"/>
      <c r="BGQ2179" s="654"/>
      <c r="BGR2179" s="655"/>
      <c r="BGS2179" s="655"/>
      <c r="BGT2179" s="1"/>
      <c r="BGU2179" s="1"/>
      <c r="BGW2179" s="650"/>
      <c r="BGX2179" s="645"/>
      <c r="BGY2179" s="659"/>
      <c r="BGZ2179" s="654"/>
      <c r="BHA2179" s="655"/>
      <c r="BHB2179" s="655"/>
      <c r="BHC2179" s="1"/>
      <c r="BHD2179" s="1"/>
      <c r="BHF2179" s="650"/>
      <c r="BHG2179" s="645"/>
      <c r="BHH2179" s="659"/>
      <c r="BHI2179" s="654"/>
      <c r="BHJ2179" s="655"/>
      <c r="BHK2179" s="655"/>
      <c r="BHL2179" s="1"/>
      <c r="BHM2179" s="1"/>
      <c r="BHO2179" s="650"/>
      <c r="BHP2179" s="645"/>
      <c r="BHQ2179" s="659"/>
      <c r="BHR2179" s="654"/>
      <c r="BHS2179" s="655"/>
      <c r="BHT2179" s="655"/>
      <c r="BHU2179" s="1"/>
      <c r="BHV2179" s="1"/>
      <c r="BHX2179" s="650"/>
      <c r="BHY2179" s="645"/>
      <c r="BHZ2179" s="659"/>
      <c r="BIA2179" s="654"/>
      <c r="BIB2179" s="655"/>
      <c r="BIC2179" s="655"/>
      <c r="BID2179" s="1"/>
      <c r="BIE2179" s="1"/>
      <c r="BIG2179" s="650"/>
      <c r="BIH2179" s="645"/>
      <c r="BII2179" s="659"/>
      <c r="BIJ2179" s="654"/>
      <c r="BIK2179" s="655"/>
      <c r="BIL2179" s="655"/>
      <c r="BIM2179" s="1"/>
      <c r="BIN2179" s="1"/>
      <c r="BIP2179" s="650"/>
      <c r="BIQ2179" s="645"/>
      <c r="BIR2179" s="659"/>
      <c r="BIS2179" s="654"/>
      <c r="BIT2179" s="655"/>
      <c r="BIU2179" s="655"/>
      <c r="BIV2179" s="1"/>
      <c r="BIW2179" s="1"/>
      <c r="BIY2179" s="650"/>
      <c r="BIZ2179" s="645"/>
      <c r="BJA2179" s="659"/>
      <c r="BJB2179" s="654"/>
      <c r="BJC2179" s="655"/>
      <c r="BJD2179" s="655"/>
      <c r="BJE2179" s="1"/>
      <c r="BJF2179" s="1"/>
      <c r="BJH2179" s="650"/>
      <c r="BJI2179" s="645"/>
      <c r="BJJ2179" s="659"/>
      <c r="BJK2179" s="654"/>
      <c r="BJL2179" s="655"/>
      <c r="BJM2179" s="655"/>
      <c r="BJN2179" s="1"/>
      <c r="BJO2179" s="1"/>
      <c r="BJQ2179" s="650"/>
      <c r="BJR2179" s="645"/>
      <c r="BJS2179" s="659"/>
      <c r="BJT2179" s="654"/>
      <c r="BJU2179" s="655"/>
      <c r="BJV2179" s="655"/>
      <c r="BJW2179" s="1"/>
      <c r="BJX2179" s="1"/>
      <c r="BJZ2179" s="650"/>
      <c r="BKA2179" s="645"/>
      <c r="BKB2179" s="659"/>
      <c r="BKC2179" s="654"/>
      <c r="BKD2179" s="655"/>
      <c r="BKE2179" s="655"/>
      <c r="BKF2179" s="1"/>
      <c r="BKG2179" s="1"/>
      <c r="BKI2179" s="650"/>
      <c r="BKJ2179" s="645"/>
      <c r="BKK2179" s="659"/>
      <c r="BKL2179" s="654"/>
      <c r="BKM2179" s="655"/>
      <c r="BKN2179" s="655"/>
      <c r="BKO2179" s="1"/>
      <c r="BKP2179" s="1"/>
      <c r="BKR2179" s="650"/>
      <c r="BKS2179" s="645"/>
      <c r="BKT2179" s="659"/>
      <c r="BKU2179" s="654"/>
      <c r="BKV2179" s="655"/>
      <c r="BKW2179" s="655"/>
      <c r="BKX2179" s="1"/>
      <c r="BKY2179" s="1"/>
      <c r="BLA2179" s="650"/>
      <c r="BLB2179" s="645"/>
      <c r="BLC2179" s="659"/>
      <c r="BLD2179" s="654"/>
      <c r="BLE2179" s="655"/>
      <c r="BLF2179" s="655"/>
      <c r="BLG2179" s="1"/>
      <c r="BLH2179" s="1"/>
      <c r="BLJ2179" s="650"/>
      <c r="BLK2179" s="645"/>
      <c r="BLL2179" s="659"/>
      <c r="BLM2179" s="654"/>
      <c r="BLN2179" s="655"/>
      <c r="BLO2179" s="655"/>
      <c r="BLP2179" s="1"/>
      <c r="BLQ2179" s="1"/>
      <c r="BLS2179" s="650"/>
      <c r="BLT2179" s="645"/>
      <c r="BLU2179" s="659"/>
      <c r="BLV2179" s="654"/>
      <c r="BLW2179" s="655"/>
      <c r="BLX2179" s="655"/>
      <c r="BLY2179" s="1"/>
      <c r="BLZ2179" s="1"/>
      <c r="BMB2179" s="650"/>
      <c r="BMC2179" s="645"/>
      <c r="BMD2179" s="659"/>
      <c r="BME2179" s="654"/>
      <c r="BMF2179" s="655"/>
      <c r="BMG2179" s="655"/>
      <c r="BMH2179" s="1"/>
      <c r="BMI2179" s="1"/>
      <c r="BMK2179" s="650"/>
      <c r="BML2179" s="645"/>
      <c r="BMM2179" s="659"/>
      <c r="BMN2179" s="654"/>
      <c r="BMO2179" s="655"/>
      <c r="BMP2179" s="655"/>
      <c r="BMQ2179" s="1"/>
      <c r="BMR2179" s="1"/>
      <c r="BMT2179" s="650"/>
      <c r="BMU2179" s="645"/>
      <c r="BMV2179" s="659"/>
      <c r="BMW2179" s="654"/>
      <c r="BMX2179" s="655"/>
      <c r="BMY2179" s="655"/>
      <c r="BMZ2179" s="1"/>
      <c r="BNA2179" s="1"/>
      <c r="BNC2179" s="650"/>
      <c r="BND2179" s="645"/>
      <c r="BNE2179" s="659"/>
      <c r="BNF2179" s="654"/>
      <c r="BNG2179" s="655"/>
      <c r="BNH2179" s="655"/>
      <c r="BNI2179" s="1"/>
      <c r="BNJ2179" s="1"/>
      <c r="BNL2179" s="650"/>
      <c r="BNM2179" s="645"/>
      <c r="BNN2179" s="659"/>
      <c r="BNO2179" s="654"/>
      <c r="BNP2179" s="655"/>
      <c r="BNQ2179" s="655"/>
      <c r="BNR2179" s="1"/>
      <c r="BNS2179" s="1"/>
      <c r="BNU2179" s="650"/>
      <c r="BNV2179" s="645"/>
      <c r="BNW2179" s="659"/>
      <c r="BNX2179" s="654"/>
      <c r="BNY2179" s="655"/>
      <c r="BNZ2179" s="655"/>
      <c r="BOA2179" s="1"/>
      <c r="BOB2179" s="1"/>
      <c r="BOD2179" s="650"/>
      <c r="BOE2179" s="645"/>
      <c r="BOF2179" s="659"/>
      <c r="BOG2179" s="654"/>
      <c r="BOH2179" s="655"/>
      <c r="BOI2179" s="655"/>
      <c r="BOJ2179" s="1"/>
      <c r="BOK2179" s="1"/>
      <c r="BOM2179" s="650"/>
      <c r="BON2179" s="645"/>
      <c r="BOO2179" s="659"/>
      <c r="BOP2179" s="654"/>
      <c r="BOQ2179" s="655"/>
      <c r="BOR2179" s="655"/>
      <c r="BOS2179" s="1"/>
      <c r="BOT2179" s="1"/>
      <c r="BOV2179" s="650"/>
      <c r="BOW2179" s="645"/>
      <c r="BOX2179" s="659"/>
      <c r="BOY2179" s="654"/>
      <c r="BOZ2179" s="655"/>
      <c r="BPA2179" s="655"/>
      <c r="BPB2179" s="1"/>
      <c r="BPC2179" s="1"/>
      <c r="BPE2179" s="650"/>
      <c r="BPF2179" s="645"/>
      <c r="BPG2179" s="659"/>
      <c r="BPH2179" s="654"/>
      <c r="BPI2179" s="655"/>
      <c r="BPJ2179" s="655"/>
      <c r="BPK2179" s="1"/>
      <c r="BPL2179" s="1"/>
      <c r="BPN2179" s="650"/>
      <c r="BPO2179" s="645"/>
      <c r="BPP2179" s="659"/>
      <c r="BPQ2179" s="654"/>
      <c r="BPR2179" s="655"/>
      <c r="BPS2179" s="655"/>
      <c r="BPT2179" s="1"/>
      <c r="BPU2179" s="1"/>
      <c r="BPW2179" s="650"/>
      <c r="BPX2179" s="645"/>
      <c r="BPY2179" s="659"/>
      <c r="BPZ2179" s="654"/>
      <c r="BQA2179" s="655"/>
      <c r="BQB2179" s="655"/>
      <c r="BQC2179" s="1"/>
      <c r="BQD2179" s="1"/>
      <c r="BQF2179" s="650"/>
      <c r="BQG2179" s="645"/>
      <c r="BQH2179" s="659"/>
      <c r="BQI2179" s="654"/>
      <c r="BQJ2179" s="655"/>
      <c r="BQK2179" s="655"/>
      <c r="BQL2179" s="1"/>
      <c r="BQM2179" s="1"/>
      <c r="BQO2179" s="650"/>
      <c r="BQP2179" s="645"/>
      <c r="BQQ2179" s="659"/>
      <c r="BQR2179" s="654"/>
      <c r="BQS2179" s="655"/>
      <c r="BQT2179" s="655"/>
      <c r="BQU2179" s="1"/>
      <c r="BQV2179" s="1"/>
      <c r="BQX2179" s="650"/>
      <c r="BQY2179" s="645"/>
      <c r="BQZ2179" s="659"/>
      <c r="BRA2179" s="654"/>
      <c r="BRB2179" s="655"/>
      <c r="BRC2179" s="655"/>
      <c r="BRD2179" s="1"/>
      <c r="BRE2179" s="1"/>
      <c r="BRG2179" s="650"/>
      <c r="BRH2179" s="645"/>
      <c r="BRI2179" s="659"/>
      <c r="BRJ2179" s="654"/>
      <c r="BRK2179" s="655"/>
      <c r="BRL2179" s="655"/>
      <c r="BRM2179" s="1"/>
      <c r="BRN2179" s="1"/>
      <c r="BRP2179" s="650"/>
      <c r="BRQ2179" s="645"/>
      <c r="BRR2179" s="659"/>
      <c r="BRS2179" s="654"/>
      <c r="BRT2179" s="655"/>
      <c r="BRU2179" s="655"/>
      <c r="BRV2179" s="1"/>
      <c r="BRW2179" s="1"/>
      <c r="BRY2179" s="650"/>
      <c r="BRZ2179" s="645"/>
      <c r="BSA2179" s="659"/>
      <c r="BSB2179" s="654"/>
      <c r="BSC2179" s="655"/>
      <c r="BSD2179" s="655"/>
      <c r="BSE2179" s="1"/>
      <c r="BSF2179" s="1"/>
      <c r="BSH2179" s="650"/>
      <c r="BSI2179" s="645"/>
      <c r="BSJ2179" s="659"/>
      <c r="BSK2179" s="654"/>
      <c r="BSL2179" s="655"/>
      <c r="BSM2179" s="655"/>
      <c r="BSN2179" s="1"/>
      <c r="BSO2179" s="1"/>
      <c r="BSQ2179" s="650"/>
      <c r="BSR2179" s="645"/>
      <c r="BSS2179" s="659"/>
      <c r="BST2179" s="654"/>
      <c r="BSU2179" s="655"/>
      <c r="BSV2179" s="655"/>
      <c r="BSW2179" s="1"/>
      <c r="BSX2179" s="1"/>
      <c r="BSZ2179" s="650"/>
      <c r="BTA2179" s="645"/>
      <c r="BTB2179" s="659"/>
      <c r="BTC2179" s="654"/>
      <c r="BTD2179" s="655"/>
      <c r="BTE2179" s="655"/>
      <c r="BTF2179" s="1"/>
      <c r="BTG2179" s="1"/>
      <c r="BTI2179" s="650"/>
      <c r="BTJ2179" s="645"/>
      <c r="BTK2179" s="659"/>
      <c r="BTL2179" s="654"/>
      <c r="BTM2179" s="655"/>
      <c r="BTN2179" s="655"/>
      <c r="BTO2179" s="1"/>
      <c r="BTP2179" s="1"/>
      <c r="BTR2179" s="650"/>
      <c r="BTS2179" s="645"/>
      <c r="BTT2179" s="659"/>
      <c r="BTU2179" s="654"/>
      <c r="BTV2179" s="655"/>
      <c r="BTW2179" s="655"/>
      <c r="BTX2179" s="1"/>
      <c r="BTY2179" s="1"/>
      <c r="BUA2179" s="650"/>
      <c r="BUB2179" s="645"/>
      <c r="BUC2179" s="659"/>
      <c r="BUD2179" s="654"/>
      <c r="BUE2179" s="655"/>
      <c r="BUF2179" s="655"/>
      <c r="BUG2179" s="1"/>
      <c r="BUH2179" s="1"/>
      <c r="BUJ2179" s="650"/>
      <c r="BUK2179" s="645"/>
      <c r="BUL2179" s="659"/>
      <c r="BUM2179" s="654"/>
      <c r="BUN2179" s="655"/>
      <c r="BUO2179" s="655"/>
      <c r="BUP2179" s="1"/>
      <c r="BUQ2179" s="1"/>
      <c r="BUS2179" s="650"/>
      <c r="BUT2179" s="645"/>
      <c r="BUU2179" s="659"/>
      <c r="BUV2179" s="654"/>
      <c r="BUW2179" s="655"/>
      <c r="BUX2179" s="655"/>
      <c r="BUY2179" s="1"/>
      <c r="BUZ2179" s="1"/>
      <c r="BVB2179" s="650"/>
      <c r="BVC2179" s="645"/>
      <c r="BVD2179" s="659"/>
      <c r="BVE2179" s="654"/>
      <c r="BVF2179" s="655"/>
      <c r="BVG2179" s="655"/>
      <c r="BVH2179" s="1"/>
      <c r="BVI2179" s="1"/>
      <c r="BVK2179" s="650"/>
      <c r="BVL2179" s="645"/>
      <c r="BVM2179" s="659"/>
      <c r="BVN2179" s="654"/>
      <c r="BVO2179" s="655"/>
      <c r="BVP2179" s="655"/>
      <c r="BVQ2179" s="1"/>
      <c r="BVR2179" s="1"/>
      <c r="BVT2179" s="650"/>
      <c r="BVU2179" s="645"/>
      <c r="BVV2179" s="659"/>
      <c r="BVW2179" s="654"/>
      <c r="BVX2179" s="655"/>
      <c r="BVY2179" s="655"/>
      <c r="BVZ2179" s="1"/>
      <c r="BWA2179" s="1"/>
      <c r="BWC2179" s="650"/>
      <c r="BWD2179" s="645"/>
      <c r="BWE2179" s="659"/>
      <c r="BWF2179" s="654"/>
      <c r="BWG2179" s="655"/>
      <c r="BWH2179" s="655"/>
      <c r="BWI2179" s="1"/>
      <c r="BWJ2179" s="1"/>
      <c r="BWL2179" s="650"/>
      <c r="BWM2179" s="645"/>
      <c r="BWN2179" s="659"/>
      <c r="BWO2179" s="654"/>
      <c r="BWP2179" s="655"/>
      <c r="BWQ2179" s="655"/>
      <c r="BWR2179" s="1"/>
      <c r="BWS2179" s="1"/>
      <c r="BWU2179" s="650"/>
      <c r="BWV2179" s="645"/>
      <c r="BWW2179" s="659"/>
      <c r="BWX2179" s="654"/>
      <c r="BWY2179" s="655"/>
      <c r="BWZ2179" s="655"/>
      <c r="BXA2179" s="1"/>
      <c r="BXB2179" s="1"/>
      <c r="BXD2179" s="650"/>
      <c r="BXE2179" s="645"/>
      <c r="BXF2179" s="659"/>
      <c r="BXG2179" s="654"/>
      <c r="BXH2179" s="655"/>
      <c r="BXI2179" s="655"/>
      <c r="BXJ2179" s="1"/>
      <c r="BXK2179" s="1"/>
      <c r="BXM2179" s="650"/>
      <c r="BXN2179" s="645"/>
      <c r="BXO2179" s="659"/>
      <c r="BXP2179" s="654"/>
      <c r="BXQ2179" s="655"/>
      <c r="BXR2179" s="655"/>
      <c r="BXS2179" s="1"/>
      <c r="BXT2179" s="1"/>
      <c r="BXV2179" s="650"/>
      <c r="BXW2179" s="645"/>
      <c r="BXX2179" s="659"/>
      <c r="BXY2179" s="654"/>
      <c r="BXZ2179" s="655"/>
      <c r="BYA2179" s="655"/>
      <c r="BYB2179" s="1"/>
      <c r="BYC2179" s="1"/>
      <c r="BYE2179" s="650"/>
      <c r="BYF2179" s="645"/>
      <c r="BYG2179" s="659"/>
      <c r="BYH2179" s="654"/>
      <c r="BYI2179" s="655"/>
      <c r="BYJ2179" s="655"/>
      <c r="BYK2179" s="1"/>
      <c r="BYL2179" s="1"/>
      <c r="BYN2179" s="650"/>
      <c r="BYO2179" s="645"/>
      <c r="BYP2179" s="659"/>
      <c r="BYQ2179" s="654"/>
      <c r="BYR2179" s="655"/>
      <c r="BYS2179" s="655"/>
      <c r="BYT2179" s="1"/>
      <c r="BYU2179" s="1"/>
      <c r="BYW2179" s="650"/>
      <c r="BYX2179" s="645"/>
      <c r="BYY2179" s="659"/>
      <c r="BYZ2179" s="654"/>
      <c r="BZA2179" s="655"/>
      <c r="BZB2179" s="655"/>
      <c r="BZC2179" s="1"/>
      <c r="BZD2179" s="1"/>
      <c r="BZF2179" s="650"/>
      <c r="BZG2179" s="645"/>
      <c r="BZH2179" s="659"/>
      <c r="BZI2179" s="654"/>
      <c r="BZJ2179" s="655"/>
      <c r="BZK2179" s="655"/>
      <c r="BZL2179" s="1"/>
      <c r="BZM2179" s="1"/>
      <c r="BZO2179" s="650"/>
      <c r="BZP2179" s="645"/>
      <c r="BZQ2179" s="659"/>
      <c r="BZR2179" s="654"/>
      <c r="BZS2179" s="655"/>
      <c r="BZT2179" s="655"/>
      <c r="BZU2179" s="1"/>
      <c r="BZV2179" s="1"/>
      <c r="BZX2179" s="650"/>
      <c r="BZY2179" s="645"/>
      <c r="BZZ2179" s="659"/>
      <c r="CAA2179" s="654"/>
      <c r="CAB2179" s="655"/>
      <c r="CAC2179" s="655"/>
      <c r="CAD2179" s="1"/>
      <c r="CAE2179" s="1"/>
      <c r="CAG2179" s="650"/>
      <c r="CAH2179" s="645"/>
      <c r="CAI2179" s="659"/>
      <c r="CAJ2179" s="654"/>
      <c r="CAK2179" s="655"/>
      <c r="CAL2179" s="655"/>
      <c r="CAM2179" s="1"/>
      <c r="CAN2179" s="1"/>
      <c r="CAP2179" s="650"/>
      <c r="CAQ2179" s="645"/>
      <c r="CAR2179" s="659"/>
      <c r="CAS2179" s="654"/>
      <c r="CAT2179" s="655"/>
      <c r="CAU2179" s="655"/>
      <c r="CAV2179" s="1"/>
      <c r="CAW2179" s="1"/>
      <c r="CAY2179" s="650"/>
      <c r="CAZ2179" s="645"/>
      <c r="CBA2179" s="659"/>
      <c r="CBB2179" s="654"/>
      <c r="CBC2179" s="655"/>
      <c r="CBD2179" s="655"/>
      <c r="CBE2179" s="1"/>
      <c r="CBF2179" s="1"/>
      <c r="CBH2179" s="650"/>
      <c r="CBI2179" s="645"/>
      <c r="CBJ2179" s="659"/>
      <c r="CBK2179" s="654"/>
      <c r="CBL2179" s="655"/>
      <c r="CBM2179" s="655"/>
      <c r="CBN2179" s="1"/>
      <c r="CBO2179" s="1"/>
      <c r="CBQ2179" s="650"/>
      <c r="CBR2179" s="645"/>
      <c r="CBS2179" s="659"/>
      <c r="CBT2179" s="654"/>
      <c r="CBU2179" s="655"/>
      <c r="CBV2179" s="655"/>
      <c r="CBW2179" s="1"/>
      <c r="CBX2179" s="1"/>
      <c r="CBZ2179" s="650"/>
      <c r="CCA2179" s="645"/>
      <c r="CCB2179" s="659"/>
      <c r="CCC2179" s="654"/>
      <c r="CCD2179" s="655"/>
      <c r="CCE2179" s="655"/>
      <c r="CCF2179" s="1"/>
      <c r="CCG2179" s="1"/>
      <c r="CCI2179" s="650"/>
      <c r="CCJ2179" s="645"/>
      <c r="CCK2179" s="659"/>
      <c r="CCL2179" s="654"/>
      <c r="CCM2179" s="655"/>
      <c r="CCN2179" s="655"/>
      <c r="CCO2179" s="1"/>
      <c r="CCP2179" s="1"/>
      <c r="CCR2179" s="650"/>
      <c r="CCS2179" s="645"/>
      <c r="CCT2179" s="659"/>
      <c r="CCU2179" s="654"/>
      <c r="CCV2179" s="655"/>
      <c r="CCW2179" s="655"/>
      <c r="CCX2179" s="1"/>
      <c r="CCY2179" s="1"/>
      <c r="CDA2179" s="650"/>
      <c r="CDB2179" s="645"/>
      <c r="CDC2179" s="659"/>
      <c r="CDD2179" s="654"/>
      <c r="CDE2179" s="655"/>
      <c r="CDF2179" s="655"/>
      <c r="CDG2179" s="1"/>
      <c r="CDH2179" s="1"/>
      <c r="CDJ2179" s="650"/>
      <c r="CDK2179" s="645"/>
      <c r="CDL2179" s="659"/>
      <c r="CDM2179" s="654"/>
      <c r="CDN2179" s="655"/>
      <c r="CDO2179" s="655"/>
      <c r="CDP2179" s="1"/>
      <c r="CDQ2179" s="1"/>
      <c r="CDS2179" s="650"/>
      <c r="CDT2179" s="645"/>
      <c r="CDU2179" s="659"/>
      <c r="CDV2179" s="654"/>
      <c r="CDW2179" s="655"/>
      <c r="CDX2179" s="655"/>
      <c r="CDY2179" s="1"/>
      <c r="CDZ2179" s="1"/>
      <c r="CEB2179" s="650"/>
      <c r="CEC2179" s="645"/>
      <c r="CED2179" s="659"/>
      <c r="CEE2179" s="654"/>
      <c r="CEF2179" s="655"/>
      <c r="CEG2179" s="655"/>
      <c r="CEH2179" s="1"/>
      <c r="CEI2179" s="1"/>
      <c r="CEK2179" s="650"/>
      <c r="CEL2179" s="645"/>
      <c r="CEM2179" s="659"/>
      <c r="CEN2179" s="654"/>
      <c r="CEO2179" s="655"/>
      <c r="CEP2179" s="655"/>
      <c r="CEQ2179" s="1"/>
      <c r="CER2179" s="1"/>
      <c r="CET2179" s="650"/>
      <c r="CEU2179" s="645"/>
      <c r="CEV2179" s="659"/>
      <c r="CEW2179" s="654"/>
      <c r="CEX2179" s="655"/>
      <c r="CEY2179" s="655"/>
      <c r="CEZ2179" s="1"/>
      <c r="CFA2179" s="1"/>
      <c r="CFC2179" s="650"/>
      <c r="CFD2179" s="645"/>
      <c r="CFE2179" s="659"/>
      <c r="CFF2179" s="654"/>
      <c r="CFG2179" s="655"/>
      <c r="CFH2179" s="655"/>
      <c r="CFI2179" s="1"/>
      <c r="CFJ2179" s="1"/>
      <c r="CFL2179" s="650"/>
      <c r="CFM2179" s="645"/>
      <c r="CFN2179" s="659"/>
      <c r="CFO2179" s="654"/>
      <c r="CFP2179" s="655"/>
      <c r="CFQ2179" s="655"/>
      <c r="CFR2179" s="1"/>
      <c r="CFS2179" s="1"/>
      <c r="CFU2179" s="650"/>
      <c r="CFV2179" s="645"/>
      <c r="CFW2179" s="659"/>
      <c r="CFX2179" s="654"/>
      <c r="CFY2179" s="655"/>
      <c r="CFZ2179" s="655"/>
      <c r="CGA2179" s="1"/>
      <c r="CGB2179" s="1"/>
      <c r="CGD2179" s="650"/>
      <c r="CGE2179" s="645"/>
      <c r="CGF2179" s="659"/>
      <c r="CGG2179" s="654"/>
      <c r="CGH2179" s="655"/>
      <c r="CGI2179" s="655"/>
      <c r="CGJ2179" s="1"/>
      <c r="CGK2179" s="1"/>
      <c r="CGM2179" s="650"/>
      <c r="CGN2179" s="645"/>
      <c r="CGO2179" s="659"/>
      <c r="CGP2179" s="654"/>
      <c r="CGQ2179" s="655"/>
      <c r="CGR2179" s="655"/>
      <c r="CGS2179" s="1"/>
      <c r="CGT2179" s="1"/>
      <c r="CGV2179" s="650"/>
      <c r="CGW2179" s="645"/>
      <c r="CGX2179" s="659"/>
      <c r="CGY2179" s="654"/>
      <c r="CGZ2179" s="655"/>
      <c r="CHA2179" s="655"/>
      <c r="CHB2179" s="1"/>
      <c r="CHC2179" s="1"/>
      <c r="CHE2179" s="650"/>
      <c r="CHF2179" s="645"/>
      <c r="CHG2179" s="659"/>
      <c r="CHH2179" s="654"/>
      <c r="CHI2179" s="655"/>
      <c r="CHJ2179" s="655"/>
      <c r="CHK2179" s="1"/>
      <c r="CHL2179" s="1"/>
      <c r="CHN2179" s="650"/>
      <c r="CHO2179" s="645"/>
      <c r="CHP2179" s="659"/>
      <c r="CHQ2179" s="654"/>
      <c r="CHR2179" s="655"/>
      <c r="CHS2179" s="655"/>
      <c r="CHT2179" s="1"/>
      <c r="CHU2179" s="1"/>
      <c r="CHW2179" s="650"/>
      <c r="CHX2179" s="645"/>
      <c r="CHY2179" s="659"/>
      <c r="CHZ2179" s="654"/>
      <c r="CIA2179" s="655"/>
      <c r="CIB2179" s="655"/>
      <c r="CIC2179" s="1"/>
      <c r="CID2179" s="1"/>
      <c r="CIF2179" s="650"/>
      <c r="CIG2179" s="645"/>
      <c r="CIH2179" s="659"/>
      <c r="CII2179" s="654"/>
      <c r="CIJ2179" s="655"/>
      <c r="CIK2179" s="655"/>
      <c r="CIL2179" s="1"/>
      <c r="CIM2179" s="1"/>
      <c r="CIO2179" s="650"/>
      <c r="CIP2179" s="645"/>
      <c r="CIQ2179" s="659"/>
      <c r="CIR2179" s="654"/>
      <c r="CIS2179" s="655"/>
      <c r="CIT2179" s="655"/>
      <c r="CIU2179" s="1"/>
      <c r="CIV2179" s="1"/>
      <c r="CIX2179" s="650"/>
      <c r="CIY2179" s="645"/>
      <c r="CIZ2179" s="659"/>
      <c r="CJA2179" s="654"/>
      <c r="CJB2179" s="655"/>
      <c r="CJC2179" s="655"/>
      <c r="CJD2179" s="1"/>
      <c r="CJE2179" s="1"/>
      <c r="CJG2179" s="650"/>
      <c r="CJH2179" s="645"/>
      <c r="CJI2179" s="659"/>
      <c r="CJJ2179" s="654"/>
      <c r="CJK2179" s="655"/>
      <c r="CJL2179" s="655"/>
      <c r="CJM2179" s="1"/>
      <c r="CJN2179" s="1"/>
      <c r="CJP2179" s="650"/>
      <c r="CJQ2179" s="645"/>
      <c r="CJR2179" s="659"/>
      <c r="CJS2179" s="654"/>
      <c r="CJT2179" s="655"/>
      <c r="CJU2179" s="655"/>
      <c r="CJV2179" s="1"/>
      <c r="CJW2179" s="1"/>
      <c r="CJY2179" s="650"/>
      <c r="CJZ2179" s="645"/>
      <c r="CKA2179" s="659"/>
      <c r="CKB2179" s="654"/>
      <c r="CKC2179" s="655"/>
      <c r="CKD2179" s="655"/>
      <c r="CKE2179" s="1"/>
      <c r="CKF2179" s="1"/>
      <c r="CKH2179" s="650"/>
      <c r="CKI2179" s="645"/>
      <c r="CKJ2179" s="659"/>
      <c r="CKK2179" s="654"/>
      <c r="CKL2179" s="655"/>
      <c r="CKM2179" s="655"/>
      <c r="CKN2179" s="1"/>
      <c r="CKO2179" s="1"/>
      <c r="CKQ2179" s="650"/>
      <c r="CKR2179" s="645"/>
      <c r="CKS2179" s="659"/>
      <c r="CKT2179" s="654"/>
      <c r="CKU2179" s="655"/>
      <c r="CKV2179" s="655"/>
      <c r="CKW2179" s="1"/>
      <c r="CKX2179" s="1"/>
      <c r="CKZ2179" s="650"/>
      <c r="CLA2179" s="645"/>
      <c r="CLB2179" s="659"/>
      <c r="CLC2179" s="654"/>
      <c r="CLD2179" s="655"/>
      <c r="CLE2179" s="655"/>
      <c r="CLF2179" s="1"/>
      <c r="CLG2179" s="1"/>
      <c r="CLI2179" s="650"/>
      <c r="CLJ2179" s="645"/>
      <c r="CLK2179" s="659"/>
      <c r="CLL2179" s="654"/>
      <c r="CLM2179" s="655"/>
      <c r="CLN2179" s="655"/>
      <c r="CLO2179" s="1"/>
      <c r="CLP2179" s="1"/>
      <c r="CLR2179" s="650"/>
      <c r="CLS2179" s="645"/>
      <c r="CLT2179" s="659"/>
      <c r="CLU2179" s="654"/>
      <c r="CLV2179" s="655"/>
      <c r="CLW2179" s="655"/>
      <c r="CLX2179" s="1"/>
      <c r="CLY2179" s="1"/>
      <c r="CMA2179" s="650"/>
      <c r="CMB2179" s="645"/>
      <c r="CMC2179" s="659"/>
      <c r="CMD2179" s="654"/>
      <c r="CME2179" s="655"/>
      <c r="CMF2179" s="655"/>
      <c r="CMG2179" s="1"/>
      <c r="CMH2179" s="1"/>
      <c r="CMJ2179" s="650"/>
      <c r="CMK2179" s="645"/>
      <c r="CML2179" s="659"/>
      <c r="CMM2179" s="654"/>
      <c r="CMN2179" s="655"/>
      <c r="CMO2179" s="655"/>
      <c r="CMP2179" s="1"/>
      <c r="CMQ2179" s="1"/>
      <c r="CMS2179" s="650"/>
      <c r="CMT2179" s="645"/>
      <c r="CMU2179" s="659"/>
      <c r="CMV2179" s="654"/>
      <c r="CMW2179" s="655"/>
      <c r="CMX2179" s="655"/>
      <c r="CMY2179" s="1"/>
      <c r="CMZ2179" s="1"/>
      <c r="CNB2179" s="650"/>
      <c r="CNC2179" s="645"/>
      <c r="CND2179" s="659"/>
      <c r="CNE2179" s="654"/>
      <c r="CNF2179" s="655"/>
      <c r="CNG2179" s="655"/>
      <c r="CNH2179" s="1"/>
      <c r="CNI2179" s="1"/>
      <c r="CNK2179" s="650"/>
      <c r="CNL2179" s="645"/>
      <c r="CNM2179" s="659"/>
      <c r="CNN2179" s="654"/>
      <c r="CNO2179" s="655"/>
      <c r="CNP2179" s="655"/>
      <c r="CNQ2179" s="1"/>
      <c r="CNR2179" s="1"/>
      <c r="CNT2179" s="650"/>
      <c r="CNU2179" s="645"/>
      <c r="CNV2179" s="659"/>
      <c r="CNW2179" s="654"/>
      <c r="CNX2179" s="655"/>
      <c r="CNY2179" s="655"/>
      <c r="CNZ2179" s="1"/>
      <c r="COA2179" s="1"/>
      <c r="COC2179" s="650"/>
      <c r="COD2179" s="645"/>
      <c r="COE2179" s="659"/>
      <c r="COF2179" s="654"/>
      <c r="COG2179" s="655"/>
      <c r="COH2179" s="655"/>
      <c r="COI2179" s="1"/>
      <c r="COJ2179" s="1"/>
      <c r="COL2179" s="650"/>
      <c r="COM2179" s="645"/>
      <c r="CON2179" s="659"/>
      <c r="COO2179" s="654"/>
      <c r="COP2179" s="655"/>
      <c r="COQ2179" s="655"/>
      <c r="COR2179" s="1"/>
      <c r="COS2179" s="1"/>
      <c r="COU2179" s="650"/>
      <c r="COV2179" s="645"/>
      <c r="COW2179" s="659"/>
      <c r="COX2179" s="654"/>
      <c r="COY2179" s="655"/>
      <c r="COZ2179" s="655"/>
      <c r="CPA2179" s="1"/>
      <c r="CPB2179" s="1"/>
      <c r="CPD2179" s="650"/>
      <c r="CPE2179" s="645"/>
      <c r="CPF2179" s="659"/>
      <c r="CPG2179" s="654"/>
      <c r="CPH2179" s="655"/>
      <c r="CPI2179" s="655"/>
      <c r="CPJ2179" s="1"/>
      <c r="CPK2179" s="1"/>
      <c r="CPM2179" s="650"/>
      <c r="CPN2179" s="645"/>
      <c r="CPO2179" s="659"/>
      <c r="CPP2179" s="654"/>
      <c r="CPQ2179" s="655"/>
      <c r="CPR2179" s="655"/>
      <c r="CPS2179" s="1"/>
      <c r="CPT2179" s="1"/>
      <c r="CPV2179" s="650"/>
      <c r="CPW2179" s="645"/>
      <c r="CPX2179" s="659"/>
      <c r="CPY2179" s="654"/>
      <c r="CPZ2179" s="655"/>
      <c r="CQA2179" s="655"/>
      <c r="CQB2179" s="1"/>
      <c r="CQC2179" s="1"/>
      <c r="CQE2179" s="650"/>
      <c r="CQF2179" s="645"/>
      <c r="CQG2179" s="659"/>
      <c r="CQH2179" s="654"/>
      <c r="CQI2179" s="655"/>
      <c r="CQJ2179" s="655"/>
      <c r="CQK2179" s="1"/>
      <c r="CQL2179" s="1"/>
      <c r="CQN2179" s="650"/>
      <c r="CQO2179" s="645"/>
      <c r="CQP2179" s="659"/>
      <c r="CQQ2179" s="654"/>
      <c r="CQR2179" s="655"/>
      <c r="CQS2179" s="655"/>
      <c r="CQT2179" s="1"/>
      <c r="CQU2179" s="1"/>
      <c r="CQW2179" s="650"/>
      <c r="CQX2179" s="645"/>
      <c r="CQY2179" s="659"/>
      <c r="CQZ2179" s="654"/>
      <c r="CRA2179" s="655"/>
      <c r="CRB2179" s="655"/>
      <c r="CRC2179" s="1"/>
      <c r="CRD2179" s="1"/>
      <c r="CRF2179" s="650"/>
      <c r="CRG2179" s="645"/>
      <c r="CRH2179" s="659"/>
      <c r="CRI2179" s="654"/>
      <c r="CRJ2179" s="655"/>
      <c r="CRK2179" s="655"/>
      <c r="CRL2179" s="1"/>
      <c r="CRM2179" s="1"/>
      <c r="CRO2179" s="650"/>
      <c r="CRP2179" s="645"/>
      <c r="CRQ2179" s="659"/>
      <c r="CRR2179" s="654"/>
      <c r="CRS2179" s="655"/>
      <c r="CRT2179" s="655"/>
      <c r="CRU2179" s="1"/>
      <c r="CRV2179" s="1"/>
      <c r="CRX2179" s="650"/>
      <c r="CRY2179" s="645"/>
      <c r="CRZ2179" s="659"/>
      <c r="CSA2179" s="654"/>
      <c r="CSB2179" s="655"/>
      <c r="CSC2179" s="655"/>
      <c r="CSD2179" s="1"/>
      <c r="CSE2179" s="1"/>
      <c r="CSG2179" s="650"/>
      <c r="CSH2179" s="645"/>
      <c r="CSI2179" s="659"/>
      <c r="CSJ2179" s="654"/>
      <c r="CSK2179" s="655"/>
      <c r="CSL2179" s="655"/>
      <c r="CSM2179" s="1"/>
      <c r="CSN2179" s="1"/>
      <c r="CSP2179" s="650"/>
      <c r="CSQ2179" s="645"/>
      <c r="CSR2179" s="659"/>
      <c r="CSS2179" s="654"/>
      <c r="CST2179" s="655"/>
      <c r="CSU2179" s="655"/>
      <c r="CSV2179" s="1"/>
      <c r="CSW2179" s="1"/>
      <c r="CSY2179" s="650"/>
      <c r="CSZ2179" s="645"/>
      <c r="CTA2179" s="659"/>
      <c r="CTB2179" s="654"/>
      <c r="CTC2179" s="655"/>
      <c r="CTD2179" s="655"/>
      <c r="CTE2179" s="1"/>
      <c r="CTF2179" s="1"/>
      <c r="CTH2179" s="650"/>
      <c r="CTI2179" s="645"/>
      <c r="CTJ2179" s="659"/>
      <c r="CTK2179" s="654"/>
      <c r="CTL2179" s="655"/>
      <c r="CTM2179" s="655"/>
      <c r="CTN2179" s="1"/>
      <c r="CTO2179" s="1"/>
      <c r="CTQ2179" s="650"/>
      <c r="CTR2179" s="645"/>
      <c r="CTS2179" s="659"/>
      <c r="CTT2179" s="654"/>
      <c r="CTU2179" s="655"/>
      <c r="CTV2179" s="655"/>
      <c r="CTW2179" s="1"/>
      <c r="CTX2179" s="1"/>
      <c r="CTZ2179" s="650"/>
      <c r="CUA2179" s="645"/>
      <c r="CUB2179" s="659"/>
      <c r="CUC2179" s="654"/>
      <c r="CUD2179" s="655"/>
      <c r="CUE2179" s="655"/>
      <c r="CUF2179" s="1"/>
      <c r="CUG2179" s="1"/>
      <c r="CUI2179" s="650"/>
      <c r="CUJ2179" s="645"/>
      <c r="CUK2179" s="659"/>
      <c r="CUL2179" s="654"/>
      <c r="CUM2179" s="655"/>
      <c r="CUN2179" s="655"/>
      <c r="CUO2179" s="1"/>
      <c r="CUP2179" s="1"/>
      <c r="CUR2179" s="650"/>
      <c r="CUS2179" s="645"/>
      <c r="CUT2179" s="659"/>
      <c r="CUU2179" s="654"/>
      <c r="CUV2179" s="655"/>
      <c r="CUW2179" s="655"/>
      <c r="CUX2179" s="1"/>
      <c r="CUY2179" s="1"/>
      <c r="CVA2179" s="650"/>
      <c r="CVB2179" s="645"/>
      <c r="CVC2179" s="659"/>
      <c r="CVD2179" s="654"/>
      <c r="CVE2179" s="655"/>
      <c r="CVF2179" s="655"/>
      <c r="CVG2179" s="1"/>
      <c r="CVH2179" s="1"/>
      <c r="CVJ2179" s="650"/>
      <c r="CVK2179" s="645"/>
      <c r="CVL2179" s="659"/>
      <c r="CVM2179" s="654"/>
      <c r="CVN2179" s="655"/>
      <c r="CVO2179" s="655"/>
      <c r="CVP2179" s="1"/>
      <c r="CVQ2179" s="1"/>
      <c r="CVS2179" s="650"/>
      <c r="CVT2179" s="645"/>
      <c r="CVU2179" s="659"/>
      <c r="CVV2179" s="654"/>
      <c r="CVW2179" s="655"/>
      <c r="CVX2179" s="655"/>
      <c r="CVY2179" s="1"/>
      <c r="CVZ2179" s="1"/>
      <c r="CWB2179" s="650"/>
      <c r="CWC2179" s="645"/>
      <c r="CWD2179" s="659"/>
      <c r="CWE2179" s="654"/>
      <c r="CWF2179" s="655"/>
      <c r="CWG2179" s="655"/>
      <c r="CWH2179" s="1"/>
      <c r="CWI2179" s="1"/>
      <c r="CWK2179" s="650"/>
      <c r="CWL2179" s="645"/>
      <c r="CWM2179" s="659"/>
      <c r="CWN2179" s="654"/>
      <c r="CWO2179" s="655"/>
      <c r="CWP2179" s="655"/>
      <c r="CWQ2179" s="1"/>
      <c r="CWR2179" s="1"/>
      <c r="CWT2179" s="650"/>
      <c r="CWU2179" s="645"/>
      <c r="CWV2179" s="659"/>
      <c r="CWW2179" s="654"/>
      <c r="CWX2179" s="655"/>
      <c r="CWY2179" s="655"/>
      <c r="CWZ2179" s="1"/>
      <c r="CXA2179" s="1"/>
      <c r="CXC2179" s="650"/>
      <c r="CXD2179" s="645"/>
      <c r="CXE2179" s="659"/>
      <c r="CXF2179" s="654"/>
      <c r="CXG2179" s="655"/>
      <c r="CXH2179" s="655"/>
      <c r="CXI2179" s="1"/>
      <c r="CXJ2179" s="1"/>
      <c r="CXL2179" s="650"/>
      <c r="CXM2179" s="645"/>
      <c r="CXN2179" s="659"/>
      <c r="CXO2179" s="654"/>
      <c r="CXP2179" s="655"/>
      <c r="CXQ2179" s="655"/>
      <c r="CXR2179" s="1"/>
      <c r="CXS2179" s="1"/>
      <c r="CXU2179" s="650"/>
      <c r="CXV2179" s="645"/>
      <c r="CXW2179" s="659"/>
      <c r="CXX2179" s="654"/>
      <c r="CXY2179" s="655"/>
      <c r="CXZ2179" s="655"/>
      <c r="CYA2179" s="1"/>
      <c r="CYB2179" s="1"/>
      <c r="CYD2179" s="650"/>
      <c r="CYE2179" s="645"/>
      <c r="CYF2179" s="659"/>
      <c r="CYG2179" s="654"/>
      <c r="CYH2179" s="655"/>
      <c r="CYI2179" s="655"/>
      <c r="CYJ2179" s="1"/>
      <c r="CYK2179" s="1"/>
      <c r="CYM2179" s="650"/>
      <c r="CYN2179" s="645"/>
      <c r="CYO2179" s="659"/>
      <c r="CYP2179" s="654"/>
      <c r="CYQ2179" s="655"/>
      <c r="CYR2179" s="655"/>
      <c r="CYS2179" s="1"/>
      <c r="CYT2179" s="1"/>
      <c r="CYV2179" s="650"/>
      <c r="CYW2179" s="645"/>
      <c r="CYX2179" s="659"/>
      <c r="CYY2179" s="654"/>
      <c r="CYZ2179" s="655"/>
      <c r="CZA2179" s="655"/>
      <c r="CZB2179" s="1"/>
      <c r="CZC2179" s="1"/>
      <c r="CZE2179" s="650"/>
      <c r="CZF2179" s="645"/>
      <c r="CZG2179" s="659"/>
      <c r="CZH2179" s="654"/>
      <c r="CZI2179" s="655"/>
      <c r="CZJ2179" s="655"/>
      <c r="CZK2179" s="1"/>
      <c r="CZL2179" s="1"/>
      <c r="CZN2179" s="650"/>
      <c r="CZO2179" s="645"/>
      <c r="CZP2179" s="659"/>
      <c r="CZQ2179" s="654"/>
      <c r="CZR2179" s="655"/>
      <c r="CZS2179" s="655"/>
      <c r="CZT2179" s="1"/>
      <c r="CZU2179" s="1"/>
      <c r="CZW2179" s="650"/>
      <c r="CZX2179" s="645"/>
      <c r="CZY2179" s="659"/>
      <c r="CZZ2179" s="654"/>
      <c r="DAA2179" s="655"/>
      <c r="DAB2179" s="655"/>
      <c r="DAC2179" s="1"/>
      <c r="DAD2179" s="1"/>
      <c r="DAF2179" s="650"/>
      <c r="DAG2179" s="645"/>
      <c r="DAH2179" s="659"/>
      <c r="DAI2179" s="654"/>
      <c r="DAJ2179" s="655"/>
      <c r="DAK2179" s="655"/>
      <c r="DAL2179" s="1"/>
      <c r="DAM2179" s="1"/>
      <c r="DAO2179" s="650"/>
      <c r="DAP2179" s="645"/>
      <c r="DAQ2179" s="659"/>
      <c r="DAR2179" s="654"/>
      <c r="DAS2179" s="655"/>
      <c r="DAT2179" s="655"/>
      <c r="DAU2179" s="1"/>
      <c r="DAV2179" s="1"/>
      <c r="DAX2179" s="650"/>
      <c r="DAY2179" s="645"/>
      <c r="DAZ2179" s="659"/>
      <c r="DBA2179" s="654"/>
      <c r="DBB2179" s="655"/>
      <c r="DBC2179" s="655"/>
      <c r="DBD2179" s="1"/>
      <c r="DBE2179" s="1"/>
      <c r="DBG2179" s="650"/>
      <c r="DBH2179" s="645"/>
      <c r="DBI2179" s="659"/>
      <c r="DBJ2179" s="654"/>
      <c r="DBK2179" s="655"/>
      <c r="DBL2179" s="655"/>
      <c r="DBM2179" s="1"/>
      <c r="DBN2179" s="1"/>
      <c r="DBP2179" s="650"/>
      <c r="DBQ2179" s="645"/>
      <c r="DBR2179" s="659"/>
      <c r="DBS2179" s="654"/>
      <c r="DBT2179" s="655"/>
      <c r="DBU2179" s="655"/>
      <c r="DBV2179" s="1"/>
      <c r="DBW2179" s="1"/>
      <c r="DBY2179" s="650"/>
      <c r="DBZ2179" s="645"/>
      <c r="DCA2179" s="659"/>
      <c r="DCB2179" s="654"/>
      <c r="DCC2179" s="655"/>
      <c r="DCD2179" s="655"/>
      <c r="DCE2179" s="1"/>
      <c r="DCF2179" s="1"/>
      <c r="DCH2179" s="650"/>
      <c r="DCI2179" s="645"/>
      <c r="DCJ2179" s="659"/>
      <c r="DCK2179" s="654"/>
      <c r="DCL2179" s="655"/>
      <c r="DCM2179" s="655"/>
      <c r="DCN2179" s="1"/>
      <c r="DCO2179" s="1"/>
      <c r="DCQ2179" s="650"/>
      <c r="DCR2179" s="645"/>
      <c r="DCS2179" s="659"/>
      <c r="DCT2179" s="654"/>
      <c r="DCU2179" s="655"/>
      <c r="DCV2179" s="655"/>
      <c r="DCW2179" s="1"/>
      <c r="DCX2179" s="1"/>
      <c r="DCZ2179" s="650"/>
      <c r="DDA2179" s="645"/>
      <c r="DDB2179" s="659"/>
      <c r="DDC2179" s="654"/>
      <c r="DDD2179" s="655"/>
      <c r="DDE2179" s="655"/>
      <c r="DDF2179" s="1"/>
      <c r="DDG2179" s="1"/>
      <c r="DDI2179" s="650"/>
      <c r="DDJ2179" s="645"/>
      <c r="DDK2179" s="659"/>
      <c r="DDL2179" s="654"/>
      <c r="DDM2179" s="655"/>
      <c r="DDN2179" s="655"/>
      <c r="DDO2179" s="1"/>
      <c r="DDP2179" s="1"/>
      <c r="DDR2179" s="650"/>
      <c r="DDS2179" s="645"/>
      <c r="DDT2179" s="659"/>
      <c r="DDU2179" s="654"/>
      <c r="DDV2179" s="655"/>
      <c r="DDW2179" s="655"/>
      <c r="DDX2179" s="1"/>
      <c r="DDY2179" s="1"/>
      <c r="DEA2179" s="650"/>
      <c r="DEB2179" s="645"/>
      <c r="DEC2179" s="659"/>
      <c r="DED2179" s="654"/>
      <c r="DEE2179" s="655"/>
      <c r="DEF2179" s="655"/>
      <c r="DEG2179" s="1"/>
      <c r="DEH2179" s="1"/>
      <c r="DEJ2179" s="650"/>
      <c r="DEK2179" s="645"/>
      <c r="DEL2179" s="659"/>
      <c r="DEM2179" s="654"/>
      <c r="DEN2179" s="655"/>
      <c r="DEO2179" s="655"/>
      <c r="DEP2179" s="1"/>
      <c r="DEQ2179" s="1"/>
      <c r="DES2179" s="650"/>
      <c r="DET2179" s="645"/>
      <c r="DEU2179" s="659"/>
      <c r="DEV2179" s="654"/>
      <c r="DEW2179" s="655"/>
      <c r="DEX2179" s="655"/>
      <c r="DEY2179" s="1"/>
      <c r="DEZ2179" s="1"/>
      <c r="DFB2179" s="650"/>
      <c r="DFC2179" s="645"/>
      <c r="DFD2179" s="659"/>
      <c r="DFE2179" s="654"/>
      <c r="DFF2179" s="655"/>
      <c r="DFG2179" s="655"/>
      <c r="DFH2179" s="1"/>
      <c r="DFI2179" s="1"/>
      <c r="DFK2179" s="650"/>
      <c r="DFL2179" s="645"/>
      <c r="DFM2179" s="659"/>
      <c r="DFN2179" s="654"/>
      <c r="DFO2179" s="655"/>
      <c r="DFP2179" s="655"/>
      <c r="DFQ2179" s="1"/>
      <c r="DFR2179" s="1"/>
      <c r="DFT2179" s="650"/>
      <c r="DFU2179" s="645"/>
      <c r="DFV2179" s="659"/>
      <c r="DFW2179" s="654"/>
      <c r="DFX2179" s="655"/>
      <c r="DFY2179" s="655"/>
      <c r="DFZ2179" s="1"/>
      <c r="DGA2179" s="1"/>
      <c r="DGC2179" s="650"/>
      <c r="DGD2179" s="645"/>
      <c r="DGE2179" s="659"/>
      <c r="DGF2179" s="654"/>
      <c r="DGG2179" s="655"/>
      <c r="DGH2179" s="655"/>
      <c r="DGI2179" s="1"/>
      <c r="DGJ2179" s="1"/>
      <c r="DGL2179" s="650"/>
      <c r="DGM2179" s="645"/>
      <c r="DGN2179" s="659"/>
      <c r="DGO2179" s="654"/>
      <c r="DGP2179" s="655"/>
      <c r="DGQ2179" s="655"/>
      <c r="DGR2179" s="1"/>
      <c r="DGS2179" s="1"/>
      <c r="DGU2179" s="650"/>
      <c r="DGV2179" s="645"/>
      <c r="DGW2179" s="659"/>
      <c r="DGX2179" s="654"/>
      <c r="DGY2179" s="655"/>
      <c r="DGZ2179" s="655"/>
      <c r="DHA2179" s="1"/>
      <c r="DHB2179" s="1"/>
      <c r="DHD2179" s="650"/>
      <c r="DHE2179" s="645"/>
      <c r="DHF2179" s="659"/>
      <c r="DHG2179" s="654"/>
      <c r="DHH2179" s="655"/>
      <c r="DHI2179" s="655"/>
      <c r="DHJ2179" s="1"/>
      <c r="DHK2179" s="1"/>
      <c r="DHM2179" s="650"/>
      <c r="DHN2179" s="645"/>
      <c r="DHO2179" s="659"/>
      <c r="DHP2179" s="654"/>
      <c r="DHQ2179" s="655"/>
      <c r="DHR2179" s="655"/>
      <c r="DHS2179" s="1"/>
      <c r="DHT2179" s="1"/>
      <c r="DHV2179" s="650"/>
      <c r="DHW2179" s="645"/>
      <c r="DHX2179" s="659"/>
      <c r="DHY2179" s="654"/>
      <c r="DHZ2179" s="655"/>
      <c r="DIA2179" s="655"/>
      <c r="DIB2179" s="1"/>
      <c r="DIC2179" s="1"/>
      <c r="DIE2179" s="650"/>
      <c r="DIF2179" s="645"/>
      <c r="DIG2179" s="659"/>
      <c r="DIH2179" s="654"/>
      <c r="DII2179" s="655"/>
      <c r="DIJ2179" s="655"/>
      <c r="DIK2179" s="1"/>
      <c r="DIL2179" s="1"/>
      <c r="DIN2179" s="650"/>
      <c r="DIO2179" s="645"/>
      <c r="DIP2179" s="659"/>
      <c r="DIQ2179" s="654"/>
      <c r="DIR2179" s="655"/>
      <c r="DIS2179" s="655"/>
      <c r="DIT2179" s="1"/>
      <c r="DIU2179" s="1"/>
      <c r="DIW2179" s="650"/>
      <c r="DIX2179" s="645"/>
      <c r="DIY2179" s="659"/>
      <c r="DIZ2179" s="654"/>
      <c r="DJA2179" s="655"/>
      <c r="DJB2179" s="655"/>
      <c r="DJC2179" s="1"/>
      <c r="DJD2179" s="1"/>
      <c r="DJF2179" s="650"/>
      <c r="DJG2179" s="645"/>
      <c r="DJH2179" s="659"/>
      <c r="DJI2179" s="654"/>
      <c r="DJJ2179" s="655"/>
      <c r="DJK2179" s="655"/>
      <c r="DJL2179" s="1"/>
      <c r="DJM2179" s="1"/>
      <c r="DJO2179" s="650"/>
      <c r="DJP2179" s="645"/>
      <c r="DJQ2179" s="659"/>
      <c r="DJR2179" s="654"/>
      <c r="DJS2179" s="655"/>
      <c r="DJT2179" s="655"/>
      <c r="DJU2179" s="1"/>
      <c r="DJV2179" s="1"/>
      <c r="DJX2179" s="650"/>
      <c r="DJY2179" s="645"/>
      <c r="DJZ2179" s="659"/>
      <c r="DKA2179" s="654"/>
      <c r="DKB2179" s="655"/>
      <c r="DKC2179" s="655"/>
      <c r="DKD2179" s="1"/>
      <c r="DKE2179" s="1"/>
      <c r="DKG2179" s="650"/>
      <c r="DKH2179" s="645"/>
      <c r="DKI2179" s="659"/>
      <c r="DKJ2179" s="654"/>
      <c r="DKK2179" s="655"/>
      <c r="DKL2179" s="655"/>
      <c r="DKM2179" s="1"/>
      <c r="DKN2179" s="1"/>
      <c r="DKP2179" s="650"/>
      <c r="DKQ2179" s="645"/>
      <c r="DKR2179" s="659"/>
      <c r="DKS2179" s="654"/>
      <c r="DKT2179" s="655"/>
      <c r="DKU2179" s="655"/>
      <c r="DKV2179" s="1"/>
      <c r="DKW2179" s="1"/>
      <c r="DKY2179" s="650"/>
      <c r="DKZ2179" s="645"/>
      <c r="DLA2179" s="659"/>
      <c r="DLB2179" s="654"/>
      <c r="DLC2179" s="655"/>
      <c r="DLD2179" s="655"/>
      <c r="DLE2179" s="1"/>
      <c r="DLF2179" s="1"/>
      <c r="DLH2179" s="650"/>
      <c r="DLI2179" s="645"/>
      <c r="DLJ2179" s="659"/>
      <c r="DLK2179" s="654"/>
      <c r="DLL2179" s="655"/>
      <c r="DLM2179" s="655"/>
      <c r="DLN2179" s="1"/>
      <c r="DLO2179" s="1"/>
      <c r="DLQ2179" s="650"/>
      <c r="DLR2179" s="645"/>
      <c r="DLS2179" s="659"/>
      <c r="DLT2179" s="654"/>
      <c r="DLU2179" s="655"/>
      <c r="DLV2179" s="655"/>
      <c r="DLW2179" s="1"/>
      <c r="DLX2179" s="1"/>
      <c r="DLZ2179" s="650"/>
      <c r="DMA2179" s="645"/>
      <c r="DMB2179" s="659"/>
      <c r="DMC2179" s="654"/>
      <c r="DMD2179" s="655"/>
      <c r="DME2179" s="655"/>
      <c r="DMF2179" s="1"/>
      <c r="DMG2179" s="1"/>
      <c r="DMI2179" s="650"/>
      <c r="DMJ2179" s="645"/>
      <c r="DMK2179" s="659"/>
      <c r="DML2179" s="654"/>
      <c r="DMM2179" s="655"/>
      <c r="DMN2179" s="655"/>
      <c r="DMO2179" s="1"/>
      <c r="DMP2179" s="1"/>
      <c r="DMR2179" s="650"/>
      <c r="DMS2179" s="645"/>
      <c r="DMT2179" s="659"/>
      <c r="DMU2179" s="654"/>
      <c r="DMV2179" s="655"/>
      <c r="DMW2179" s="655"/>
      <c r="DMX2179" s="1"/>
      <c r="DMY2179" s="1"/>
      <c r="DNA2179" s="650"/>
      <c r="DNB2179" s="645"/>
      <c r="DNC2179" s="659"/>
      <c r="DND2179" s="654"/>
      <c r="DNE2179" s="655"/>
      <c r="DNF2179" s="655"/>
      <c r="DNG2179" s="1"/>
      <c r="DNH2179" s="1"/>
      <c r="DNJ2179" s="650"/>
      <c r="DNK2179" s="645"/>
      <c r="DNL2179" s="659"/>
      <c r="DNM2179" s="654"/>
      <c r="DNN2179" s="655"/>
      <c r="DNO2179" s="655"/>
      <c r="DNP2179" s="1"/>
      <c r="DNQ2179" s="1"/>
      <c r="DNS2179" s="650"/>
      <c r="DNT2179" s="645"/>
      <c r="DNU2179" s="659"/>
      <c r="DNV2179" s="654"/>
      <c r="DNW2179" s="655"/>
      <c r="DNX2179" s="655"/>
      <c r="DNY2179" s="1"/>
      <c r="DNZ2179" s="1"/>
      <c r="DOB2179" s="650"/>
      <c r="DOC2179" s="645"/>
      <c r="DOD2179" s="659"/>
      <c r="DOE2179" s="654"/>
      <c r="DOF2179" s="655"/>
      <c r="DOG2179" s="655"/>
      <c r="DOH2179" s="1"/>
      <c r="DOI2179" s="1"/>
      <c r="DOK2179" s="650"/>
      <c r="DOL2179" s="645"/>
      <c r="DOM2179" s="659"/>
      <c r="DON2179" s="654"/>
      <c r="DOO2179" s="655"/>
      <c r="DOP2179" s="655"/>
      <c r="DOQ2179" s="1"/>
      <c r="DOR2179" s="1"/>
      <c r="DOT2179" s="650"/>
      <c r="DOU2179" s="645"/>
      <c r="DOV2179" s="659"/>
      <c r="DOW2179" s="654"/>
      <c r="DOX2179" s="655"/>
      <c r="DOY2179" s="655"/>
      <c r="DOZ2179" s="1"/>
      <c r="DPA2179" s="1"/>
      <c r="DPC2179" s="650"/>
      <c r="DPD2179" s="645"/>
      <c r="DPE2179" s="659"/>
      <c r="DPF2179" s="654"/>
      <c r="DPG2179" s="655"/>
      <c r="DPH2179" s="655"/>
      <c r="DPI2179" s="1"/>
      <c r="DPJ2179" s="1"/>
      <c r="DPL2179" s="650"/>
      <c r="DPM2179" s="645"/>
      <c r="DPN2179" s="659"/>
      <c r="DPO2179" s="654"/>
      <c r="DPP2179" s="655"/>
      <c r="DPQ2179" s="655"/>
      <c r="DPR2179" s="1"/>
      <c r="DPS2179" s="1"/>
      <c r="DPU2179" s="650"/>
      <c r="DPV2179" s="645"/>
      <c r="DPW2179" s="659"/>
      <c r="DPX2179" s="654"/>
      <c r="DPY2179" s="655"/>
      <c r="DPZ2179" s="655"/>
      <c r="DQA2179" s="1"/>
      <c r="DQB2179" s="1"/>
      <c r="DQD2179" s="650"/>
      <c r="DQE2179" s="645"/>
      <c r="DQF2179" s="659"/>
      <c r="DQG2179" s="654"/>
      <c r="DQH2179" s="655"/>
      <c r="DQI2179" s="655"/>
      <c r="DQJ2179" s="1"/>
      <c r="DQK2179" s="1"/>
      <c r="DQM2179" s="650"/>
      <c r="DQN2179" s="645"/>
      <c r="DQO2179" s="659"/>
      <c r="DQP2179" s="654"/>
      <c r="DQQ2179" s="655"/>
      <c r="DQR2179" s="655"/>
      <c r="DQS2179" s="1"/>
      <c r="DQT2179" s="1"/>
      <c r="DQV2179" s="650"/>
      <c r="DQW2179" s="645"/>
      <c r="DQX2179" s="659"/>
      <c r="DQY2179" s="654"/>
      <c r="DQZ2179" s="655"/>
      <c r="DRA2179" s="655"/>
      <c r="DRB2179" s="1"/>
      <c r="DRC2179" s="1"/>
      <c r="DRE2179" s="650"/>
      <c r="DRF2179" s="645"/>
      <c r="DRG2179" s="659"/>
      <c r="DRH2179" s="654"/>
      <c r="DRI2179" s="655"/>
      <c r="DRJ2179" s="655"/>
      <c r="DRK2179" s="1"/>
      <c r="DRL2179" s="1"/>
      <c r="DRN2179" s="650"/>
      <c r="DRO2179" s="645"/>
      <c r="DRP2179" s="659"/>
      <c r="DRQ2179" s="654"/>
      <c r="DRR2179" s="655"/>
      <c r="DRS2179" s="655"/>
      <c r="DRT2179" s="1"/>
      <c r="DRU2179" s="1"/>
      <c r="DRW2179" s="650"/>
      <c r="DRX2179" s="645"/>
      <c r="DRY2179" s="659"/>
      <c r="DRZ2179" s="654"/>
      <c r="DSA2179" s="655"/>
      <c r="DSB2179" s="655"/>
      <c r="DSC2179" s="1"/>
      <c r="DSD2179" s="1"/>
      <c r="DSF2179" s="650"/>
      <c r="DSG2179" s="645"/>
      <c r="DSH2179" s="659"/>
      <c r="DSI2179" s="654"/>
      <c r="DSJ2179" s="655"/>
      <c r="DSK2179" s="655"/>
      <c r="DSL2179" s="1"/>
      <c r="DSM2179" s="1"/>
      <c r="DSO2179" s="650"/>
      <c r="DSP2179" s="645"/>
      <c r="DSQ2179" s="659"/>
      <c r="DSR2179" s="654"/>
      <c r="DSS2179" s="655"/>
      <c r="DST2179" s="655"/>
      <c r="DSU2179" s="1"/>
      <c r="DSV2179" s="1"/>
      <c r="DSX2179" s="650"/>
      <c r="DSY2179" s="645"/>
      <c r="DSZ2179" s="659"/>
      <c r="DTA2179" s="654"/>
      <c r="DTB2179" s="655"/>
      <c r="DTC2179" s="655"/>
      <c r="DTD2179" s="1"/>
      <c r="DTE2179" s="1"/>
      <c r="DTG2179" s="650"/>
      <c r="DTH2179" s="645"/>
      <c r="DTI2179" s="659"/>
      <c r="DTJ2179" s="654"/>
      <c r="DTK2179" s="655"/>
      <c r="DTL2179" s="655"/>
      <c r="DTM2179" s="1"/>
      <c r="DTN2179" s="1"/>
      <c r="DTP2179" s="650"/>
      <c r="DTQ2179" s="645"/>
      <c r="DTR2179" s="659"/>
      <c r="DTS2179" s="654"/>
      <c r="DTT2179" s="655"/>
      <c r="DTU2179" s="655"/>
      <c r="DTV2179" s="1"/>
      <c r="DTW2179" s="1"/>
      <c r="DTY2179" s="650"/>
      <c r="DTZ2179" s="645"/>
      <c r="DUA2179" s="659"/>
      <c r="DUB2179" s="654"/>
      <c r="DUC2179" s="655"/>
      <c r="DUD2179" s="655"/>
      <c r="DUE2179" s="1"/>
      <c r="DUF2179" s="1"/>
      <c r="DUH2179" s="650"/>
      <c r="DUI2179" s="645"/>
      <c r="DUJ2179" s="659"/>
      <c r="DUK2179" s="654"/>
      <c r="DUL2179" s="655"/>
      <c r="DUM2179" s="655"/>
      <c r="DUN2179" s="1"/>
      <c r="DUO2179" s="1"/>
      <c r="DUQ2179" s="650"/>
      <c r="DUR2179" s="645"/>
      <c r="DUS2179" s="659"/>
      <c r="DUT2179" s="654"/>
      <c r="DUU2179" s="655"/>
      <c r="DUV2179" s="655"/>
      <c r="DUW2179" s="1"/>
      <c r="DUX2179" s="1"/>
      <c r="DUZ2179" s="650"/>
      <c r="DVA2179" s="645"/>
      <c r="DVB2179" s="659"/>
      <c r="DVC2179" s="654"/>
      <c r="DVD2179" s="655"/>
      <c r="DVE2179" s="655"/>
      <c r="DVF2179" s="1"/>
      <c r="DVG2179" s="1"/>
      <c r="DVI2179" s="650"/>
      <c r="DVJ2179" s="645"/>
      <c r="DVK2179" s="659"/>
      <c r="DVL2179" s="654"/>
      <c r="DVM2179" s="655"/>
      <c r="DVN2179" s="655"/>
      <c r="DVO2179" s="1"/>
      <c r="DVP2179" s="1"/>
      <c r="DVR2179" s="650"/>
      <c r="DVS2179" s="645"/>
      <c r="DVT2179" s="659"/>
      <c r="DVU2179" s="654"/>
      <c r="DVV2179" s="655"/>
      <c r="DVW2179" s="655"/>
      <c r="DVX2179" s="1"/>
      <c r="DVY2179" s="1"/>
      <c r="DWA2179" s="650"/>
      <c r="DWB2179" s="645"/>
      <c r="DWC2179" s="659"/>
      <c r="DWD2179" s="654"/>
      <c r="DWE2179" s="655"/>
      <c r="DWF2179" s="655"/>
      <c r="DWG2179" s="1"/>
      <c r="DWH2179" s="1"/>
      <c r="DWJ2179" s="650"/>
      <c r="DWK2179" s="645"/>
      <c r="DWL2179" s="659"/>
      <c r="DWM2179" s="654"/>
      <c r="DWN2179" s="655"/>
      <c r="DWO2179" s="655"/>
      <c r="DWP2179" s="1"/>
      <c r="DWQ2179" s="1"/>
      <c r="DWS2179" s="650"/>
      <c r="DWT2179" s="645"/>
      <c r="DWU2179" s="659"/>
      <c r="DWV2179" s="654"/>
      <c r="DWW2179" s="655"/>
      <c r="DWX2179" s="655"/>
      <c r="DWY2179" s="1"/>
      <c r="DWZ2179" s="1"/>
      <c r="DXB2179" s="650"/>
      <c r="DXC2179" s="645"/>
      <c r="DXD2179" s="659"/>
      <c r="DXE2179" s="654"/>
      <c r="DXF2179" s="655"/>
      <c r="DXG2179" s="655"/>
      <c r="DXH2179" s="1"/>
      <c r="DXI2179" s="1"/>
      <c r="DXK2179" s="650"/>
      <c r="DXL2179" s="645"/>
      <c r="DXM2179" s="659"/>
      <c r="DXN2179" s="654"/>
      <c r="DXO2179" s="655"/>
      <c r="DXP2179" s="655"/>
      <c r="DXQ2179" s="1"/>
      <c r="DXR2179" s="1"/>
      <c r="DXT2179" s="650"/>
      <c r="DXU2179" s="645"/>
      <c r="DXV2179" s="659"/>
      <c r="DXW2179" s="654"/>
      <c r="DXX2179" s="655"/>
      <c r="DXY2179" s="655"/>
      <c r="DXZ2179" s="1"/>
      <c r="DYA2179" s="1"/>
      <c r="DYC2179" s="650"/>
      <c r="DYD2179" s="645"/>
      <c r="DYE2179" s="659"/>
      <c r="DYF2179" s="654"/>
      <c r="DYG2179" s="655"/>
      <c r="DYH2179" s="655"/>
      <c r="DYI2179" s="1"/>
      <c r="DYJ2179" s="1"/>
      <c r="DYL2179" s="650"/>
      <c r="DYM2179" s="645"/>
      <c r="DYN2179" s="659"/>
      <c r="DYO2179" s="654"/>
      <c r="DYP2179" s="655"/>
      <c r="DYQ2179" s="655"/>
      <c r="DYR2179" s="1"/>
      <c r="DYS2179" s="1"/>
      <c r="DYU2179" s="650"/>
      <c r="DYV2179" s="645"/>
      <c r="DYW2179" s="659"/>
      <c r="DYX2179" s="654"/>
      <c r="DYY2179" s="655"/>
      <c r="DYZ2179" s="655"/>
      <c r="DZA2179" s="1"/>
      <c r="DZB2179" s="1"/>
      <c r="DZD2179" s="650"/>
      <c r="DZE2179" s="645"/>
      <c r="DZF2179" s="659"/>
      <c r="DZG2179" s="654"/>
      <c r="DZH2179" s="655"/>
      <c r="DZI2179" s="655"/>
      <c r="DZJ2179" s="1"/>
      <c r="DZK2179" s="1"/>
      <c r="DZM2179" s="650"/>
      <c r="DZN2179" s="645"/>
      <c r="DZO2179" s="659"/>
      <c r="DZP2179" s="654"/>
      <c r="DZQ2179" s="655"/>
      <c r="DZR2179" s="655"/>
      <c r="DZS2179" s="1"/>
      <c r="DZT2179" s="1"/>
      <c r="DZV2179" s="650"/>
      <c r="DZW2179" s="645"/>
      <c r="DZX2179" s="659"/>
      <c r="DZY2179" s="654"/>
      <c r="DZZ2179" s="655"/>
      <c r="EAA2179" s="655"/>
      <c r="EAB2179" s="1"/>
      <c r="EAC2179" s="1"/>
      <c r="EAE2179" s="650"/>
      <c r="EAF2179" s="645"/>
      <c r="EAG2179" s="659"/>
      <c r="EAH2179" s="654"/>
      <c r="EAI2179" s="655"/>
      <c r="EAJ2179" s="655"/>
      <c r="EAK2179" s="1"/>
      <c r="EAL2179" s="1"/>
      <c r="EAN2179" s="650"/>
      <c r="EAO2179" s="645"/>
      <c r="EAP2179" s="659"/>
      <c r="EAQ2179" s="654"/>
      <c r="EAR2179" s="655"/>
      <c r="EAS2179" s="655"/>
      <c r="EAT2179" s="1"/>
      <c r="EAU2179" s="1"/>
      <c r="EAW2179" s="650"/>
      <c r="EAX2179" s="645"/>
      <c r="EAY2179" s="659"/>
      <c r="EAZ2179" s="654"/>
      <c r="EBA2179" s="655"/>
      <c r="EBB2179" s="655"/>
      <c r="EBC2179" s="1"/>
      <c r="EBD2179" s="1"/>
      <c r="EBF2179" s="650"/>
      <c r="EBG2179" s="645"/>
      <c r="EBH2179" s="659"/>
      <c r="EBI2179" s="654"/>
      <c r="EBJ2179" s="655"/>
      <c r="EBK2179" s="655"/>
      <c r="EBL2179" s="1"/>
      <c r="EBM2179" s="1"/>
      <c r="EBO2179" s="650"/>
      <c r="EBP2179" s="645"/>
      <c r="EBQ2179" s="659"/>
      <c r="EBR2179" s="654"/>
      <c r="EBS2179" s="655"/>
      <c r="EBT2179" s="655"/>
      <c r="EBU2179" s="1"/>
      <c r="EBV2179" s="1"/>
      <c r="EBX2179" s="650"/>
      <c r="EBY2179" s="645"/>
      <c r="EBZ2179" s="659"/>
      <c r="ECA2179" s="654"/>
      <c r="ECB2179" s="655"/>
      <c r="ECC2179" s="655"/>
      <c r="ECD2179" s="1"/>
      <c r="ECE2179" s="1"/>
      <c r="ECG2179" s="650"/>
      <c r="ECH2179" s="645"/>
      <c r="ECI2179" s="659"/>
      <c r="ECJ2179" s="654"/>
      <c r="ECK2179" s="655"/>
      <c r="ECL2179" s="655"/>
      <c r="ECM2179" s="1"/>
      <c r="ECN2179" s="1"/>
      <c r="ECP2179" s="650"/>
      <c r="ECQ2179" s="645"/>
      <c r="ECR2179" s="659"/>
      <c r="ECS2179" s="654"/>
      <c r="ECT2179" s="655"/>
      <c r="ECU2179" s="655"/>
      <c r="ECV2179" s="1"/>
      <c r="ECW2179" s="1"/>
      <c r="ECY2179" s="650"/>
      <c r="ECZ2179" s="645"/>
      <c r="EDA2179" s="659"/>
      <c r="EDB2179" s="654"/>
      <c r="EDC2179" s="655"/>
      <c r="EDD2179" s="655"/>
      <c r="EDE2179" s="1"/>
      <c r="EDF2179" s="1"/>
      <c r="EDH2179" s="650"/>
      <c r="EDI2179" s="645"/>
      <c r="EDJ2179" s="659"/>
      <c r="EDK2179" s="654"/>
      <c r="EDL2179" s="655"/>
      <c r="EDM2179" s="655"/>
      <c r="EDN2179" s="1"/>
      <c r="EDO2179" s="1"/>
      <c r="EDQ2179" s="650"/>
      <c r="EDR2179" s="645"/>
      <c r="EDS2179" s="659"/>
      <c r="EDT2179" s="654"/>
      <c r="EDU2179" s="655"/>
      <c r="EDV2179" s="655"/>
      <c r="EDW2179" s="1"/>
      <c r="EDX2179" s="1"/>
      <c r="EDZ2179" s="650"/>
      <c r="EEA2179" s="645"/>
      <c r="EEB2179" s="659"/>
      <c r="EEC2179" s="654"/>
      <c r="EED2179" s="655"/>
      <c r="EEE2179" s="655"/>
      <c r="EEF2179" s="1"/>
      <c r="EEG2179" s="1"/>
      <c r="EEI2179" s="650"/>
      <c r="EEJ2179" s="645"/>
      <c r="EEK2179" s="659"/>
      <c r="EEL2179" s="654"/>
      <c r="EEM2179" s="655"/>
      <c r="EEN2179" s="655"/>
      <c r="EEO2179" s="1"/>
      <c r="EEP2179" s="1"/>
      <c r="EER2179" s="650"/>
      <c r="EES2179" s="645"/>
      <c r="EET2179" s="659"/>
      <c r="EEU2179" s="654"/>
      <c r="EEV2179" s="655"/>
      <c r="EEW2179" s="655"/>
      <c r="EEX2179" s="1"/>
      <c r="EEY2179" s="1"/>
      <c r="EFA2179" s="650"/>
      <c r="EFB2179" s="645"/>
      <c r="EFC2179" s="659"/>
      <c r="EFD2179" s="654"/>
      <c r="EFE2179" s="655"/>
      <c r="EFF2179" s="655"/>
      <c r="EFG2179" s="1"/>
      <c r="EFH2179" s="1"/>
      <c r="EFJ2179" s="650"/>
      <c r="EFK2179" s="645"/>
      <c r="EFL2179" s="659"/>
      <c r="EFM2179" s="654"/>
      <c r="EFN2179" s="655"/>
      <c r="EFO2179" s="655"/>
      <c r="EFP2179" s="1"/>
      <c r="EFQ2179" s="1"/>
      <c r="EFS2179" s="650"/>
      <c r="EFT2179" s="645"/>
      <c r="EFU2179" s="659"/>
      <c r="EFV2179" s="654"/>
      <c r="EFW2179" s="655"/>
      <c r="EFX2179" s="655"/>
      <c r="EFY2179" s="1"/>
      <c r="EFZ2179" s="1"/>
      <c r="EGB2179" s="650"/>
      <c r="EGC2179" s="645"/>
      <c r="EGD2179" s="659"/>
      <c r="EGE2179" s="654"/>
      <c r="EGF2179" s="655"/>
      <c r="EGG2179" s="655"/>
      <c r="EGH2179" s="1"/>
      <c r="EGI2179" s="1"/>
      <c r="EGK2179" s="650"/>
      <c r="EGL2179" s="645"/>
      <c r="EGM2179" s="659"/>
      <c r="EGN2179" s="654"/>
      <c r="EGO2179" s="655"/>
      <c r="EGP2179" s="655"/>
      <c r="EGQ2179" s="1"/>
      <c r="EGR2179" s="1"/>
      <c r="EGT2179" s="650"/>
      <c r="EGU2179" s="645"/>
      <c r="EGV2179" s="659"/>
      <c r="EGW2179" s="654"/>
      <c r="EGX2179" s="655"/>
      <c r="EGY2179" s="655"/>
      <c r="EGZ2179" s="1"/>
      <c r="EHA2179" s="1"/>
      <c r="EHC2179" s="650"/>
      <c r="EHD2179" s="645"/>
      <c r="EHE2179" s="659"/>
      <c r="EHF2179" s="654"/>
      <c r="EHG2179" s="655"/>
      <c r="EHH2179" s="655"/>
      <c r="EHI2179" s="1"/>
      <c r="EHJ2179" s="1"/>
      <c r="EHL2179" s="650"/>
      <c r="EHM2179" s="645"/>
      <c r="EHN2179" s="659"/>
      <c r="EHO2179" s="654"/>
      <c r="EHP2179" s="655"/>
      <c r="EHQ2179" s="655"/>
      <c r="EHR2179" s="1"/>
      <c r="EHS2179" s="1"/>
      <c r="EHU2179" s="650"/>
      <c r="EHV2179" s="645"/>
      <c r="EHW2179" s="659"/>
      <c r="EHX2179" s="654"/>
      <c r="EHY2179" s="655"/>
      <c r="EHZ2179" s="655"/>
      <c r="EIA2179" s="1"/>
      <c r="EIB2179" s="1"/>
      <c r="EID2179" s="650"/>
      <c r="EIE2179" s="645"/>
      <c r="EIF2179" s="659"/>
      <c r="EIG2179" s="654"/>
      <c r="EIH2179" s="655"/>
      <c r="EII2179" s="655"/>
      <c r="EIJ2179" s="1"/>
      <c r="EIK2179" s="1"/>
      <c r="EIM2179" s="650"/>
      <c r="EIN2179" s="645"/>
      <c r="EIO2179" s="659"/>
      <c r="EIP2179" s="654"/>
      <c r="EIQ2179" s="655"/>
      <c r="EIR2179" s="655"/>
      <c r="EIS2179" s="1"/>
      <c r="EIT2179" s="1"/>
      <c r="EIV2179" s="650"/>
      <c r="EIW2179" s="645"/>
      <c r="EIX2179" s="659"/>
      <c r="EIY2179" s="654"/>
      <c r="EIZ2179" s="655"/>
      <c r="EJA2179" s="655"/>
      <c r="EJB2179" s="1"/>
      <c r="EJC2179" s="1"/>
      <c r="EJE2179" s="650"/>
      <c r="EJF2179" s="645"/>
      <c r="EJG2179" s="659"/>
      <c r="EJH2179" s="654"/>
      <c r="EJI2179" s="655"/>
      <c r="EJJ2179" s="655"/>
      <c r="EJK2179" s="1"/>
      <c r="EJL2179" s="1"/>
      <c r="EJN2179" s="650"/>
      <c r="EJO2179" s="645"/>
      <c r="EJP2179" s="659"/>
      <c r="EJQ2179" s="654"/>
      <c r="EJR2179" s="655"/>
      <c r="EJS2179" s="655"/>
      <c r="EJT2179" s="1"/>
      <c r="EJU2179" s="1"/>
      <c r="EJW2179" s="650"/>
      <c r="EJX2179" s="645"/>
      <c r="EJY2179" s="659"/>
      <c r="EJZ2179" s="654"/>
      <c r="EKA2179" s="655"/>
      <c r="EKB2179" s="655"/>
      <c r="EKC2179" s="1"/>
      <c r="EKD2179" s="1"/>
      <c r="EKF2179" s="650"/>
      <c r="EKG2179" s="645"/>
      <c r="EKH2179" s="659"/>
      <c r="EKI2179" s="654"/>
      <c r="EKJ2179" s="655"/>
      <c r="EKK2179" s="655"/>
      <c r="EKL2179" s="1"/>
      <c r="EKM2179" s="1"/>
      <c r="EKO2179" s="650"/>
      <c r="EKP2179" s="645"/>
      <c r="EKQ2179" s="659"/>
      <c r="EKR2179" s="654"/>
      <c r="EKS2179" s="655"/>
      <c r="EKT2179" s="655"/>
      <c r="EKU2179" s="1"/>
      <c r="EKV2179" s="1"/>
      <c r="EKX2179" s="650"/>
      <c r="EKY2179" s="645"/>
      <c r="EKZ2179" s="659"/>
      <c r="ELA2179" s="654"/>
      <c r="ELB2179" s="655"/>
      <c r="ELC2179" s="655"/>
      <c r="ELD2179" s="1"/>
      <c r="ELE2179" s="1"/>
      <c r="ELG2179" s="650"/>
      <c r="ELH2179" s="645"/>
      <c r="ELI2179" s="659"/>
      <c r="ELJ2179" s="654"/>
      <c r="ELK2179" s="655"/>
      <c r="ELL2179" s="655"/>
      <c r="ELM2179" s="1"/>
      <c r="ELN2179" s="1"/>
      <c r="ELP2179" s="650"/>
      <c r="ELQ2179" s="645"/>
      <c r="ELR2179" s="659"/>
      <c r="ELS2179" s="654"/>
      <c r="ELT2179" s="655"/>
      <c r="ELU2179" s="655"/>
      <c r="ELV2179" s="1"/>
      <c r="ELW2179" s="1"/>
      <c r="ELY2179" s="650"/>
      <c r="ELZ2179" s="645"/>
      <c r="EMA2179" s="659"/>
      <c r="EMB2179" s="654"/>
      <c r="EMC2179" s="655"/>
      <c r="EMD2179" s="655"/>
      <c r="EME2179" s="1"/>
      <c r="EMF2179" s="1"/>
      <c r="EMH2179" s="650"/>
      <c r="EMI2179" s="645"/>
      <c r="EMJ2179" s="659"/>
      <c r="EMK2179" s="654"/>
      <c r="EML2179" s="655"/>
      <c r="EMM2179" s="655"/>
      <c r="EMN2179" s="1"/>
      <c r="EMO2179" s="1"/>
      <c r="EMQ2179" s="650"/>
      <c r="EMR2179" s="645"/>
      <c r="EMS2179" s="659"/>
      <c r="EMT2179" s="654"/>
      <c r="EMU2179" s="655"/>
      <c r="EMV2179" s="655"/>
      <c r="EMW2179" s="1"/>
      <c r="EMX2179" s="1"/>
      <c r="EMZ2179" s="650"/>
      <c r="ENA2179" s="645"/>
      <c r="ENB2179" s="659"/>
      <c r="ENC2179" s="654"/>
      <c r="END2179" s="655"/>
      <c r="ENE2179" s="655"/>
      <c r="ENF2179" s="1"/>
      <c r="ENG2179" s="1"/>
      <c r="ENI2179" s="650"/>
      <c r="ENJ2179" s="645"/>
      <c r="ENK2179" s="659"/>
      <c r="ENL2179" s="654"/>
      <c r="ENM2179" s="655"/>
      <c r="ENN2179" s="655"/>
      <c r="ENO2179" s="1"/>
      <c r="ENP2179" s="1"/>
      <c r="ENR2179" s="650"/>
      <c r="ENS2179" s="645"/>
      <c r="ENT2179" s="659"/>
      <c r="ENU2179" s="654"/>
      <c r="ENV2179" s="655"/>
      <c r="ENW2179" s="655"/>
      <c r="ENX2179" s="1"/>
      <c r="ENY2179" s="1"/>
      <c r="EOA2179" s="650"/>
      <c r="EOB2179" s="645"/>
      <c r="EOC2179" s="659"/>
      <c r="EOD2179" s="654"/>
      <c r="EOE2179" s="655"/>
      <c r="EOF2179" s="655"/>
      <c r="EOG2179" s="1"/>
      <c r="EOH2179" s="1"/>
      <c r="EOJ2179" s="650"/>
      <c r="EOK2179" s="645"/>
      <c r="EOL2179" s="659"/>
      <c r="EOM2179" s="654"/>
      <c r="EON2179" s="655"/>
      <c r="EOO2179" s="655"/>
      <c r="EOP2179" s="1"/>
      <c r="EOQ2179" s="1"/>
      <c r="EOS2179" s="650"/>
      <c r="EOT2179" s="645"/>
      <c r="EOU2179" s="659"/>
      <c r="EOV2179" s="654"/>
      <c r="EOW2179" s="655"/>
      <c r="EOX2179" s="655"/>
      <c r="EOY2179" s="1"/>
      <c r="EOZ2179" s="1"/>
      <c r="EPB2179" s="650"/>
      <c r="EPC2179" s="645"/>
      <c r="EPD2179" s="659"/>
      <c r="EPE2179" s="654"/>
      <c r="EPF2179" s="655"/>
      <c r="EPG2179" s="655"/>
      <c r="EPH2179" s="1"/>
      <c r="EPI2179" s="1"/>
      <c r="EPK2179" s="650"/>
      <c r="EPL2179" s="645"/>
      <c r="EPM2179" s="659"/>
      <c r="EPN2179" s="654"/>
      <c r="EPO2179" s="655"/>
      <c r="EPP2179" s="655"/>
      <c r="EPQ2179" s="1"/>
      <c r="EPR2179" s="1"/>
      <c r="EPT2179" s="650"/>
      <c r="EPU2179" s="645"/>
      <c r="EPV2179" s="659"/>
      <c r="EPW2179" s="654"/>
      <c r="EPX2179" s="655"/>
      <c r="EPY2179" s="655"/>
      <c r="EPZ2179" s="1"/>
      <c r="EQA2179" s="1"/>
      <c r="EQC2179" s="650"/>
      <c r="EQD2179" s="645"/>
      <c r="EQE2179" s="659"/>
      <c r="EQF2179" s="654"/>
      <c r="EQG2179" s="655"/>
      <c r="EQH2179" s="655"/>
      <c r="EQI2179" s="1"/>
      <c r="EQJ2179" s="1"/>
      <c r="EQL2179" s="650"/>
      <c r="EQM2179" s="645"/>
      <c r="EQN2179" s="659"/>
      <c r="EQO2179" s="654"/>
      <c r="EQP2179" s="655"/>
      <c r="EQQ2179" s="655"/>
      <c r="EQR2179" s="1"/>
      <c r="EQS2179" s="1"/>
      <c r="EQU2179" s="650"/>
      <c r="EQV2179" s="645"/>
      <c r="EQW2179" s="659"/>
      <c r="EQX2179" s="654"/>
      <c r="EQY2179" s="655"/>
      <c r="EQZ2179" s="655"/>
      <c r="ERA2179" s="1"/>
      <c r="ERB2179" s="1"/>
      <c r="ERD2179" s="650"/>
      <c r="ERE2179" s="645"/>
      <c r="ERF2179" s="659"/>
      <c r="ERG2179" s="654"/>
      <c r="ERH2179" s="655"/>
      <c r="ERI2179" s="655"/>
      <c r="ERJ2179" s="1"/>
      <c r="ERK2179" s="1"/>
      <c r="ERM2179" s="650"/>
      <c r="ERN2179" s="645"/>
      <c r="ERO2179" s="659"/>
      <c r="ERP2179" s="654"/>
      <c r="ERQ2179" s="655"/>
      <c r="ERR2179" s="655"/>
      <c r="ERS2179" s="1"/>
      <c r="ERT2179" s="1"/>
      <c r="ERV2179" s="650"/>
      <c r="ERW2179" s="645"/>
      <c r="ERX2179" s="659"/>
      <c r="ERY2179" s="654"/>
      <c r="ERZ2179" s="655"/>
      <c r="ESA2179" s="655"/>
      <c r="ESB2179" s="1"/>
      <c r="ESC2179" s="1"/>
      <c r="ESE2179" s="650"/>
      <c r="ESF2179" s="645"/>
      <c r="ESG2179" s="659"/>
      <c r="ESH2179" s="654"/>
      <c r="ESI2179" s="655"/>
      <c r="ESJ2179" s="655"/>
      <c r="ESK2179" s="1"/>
      <c r="ESL2179" s="1"/>
      <c r="ESN2179" s="650"/>
      <c r="ESO2179" s="645"/>
      <c r="ESP2179" s="659"/>
      <c r="ESQ2179" s="654"/>
      <c r="ESR2179" s="655"/>
      <c r="ESS2179" s="655"/>
      <c r="EST2179" s="1"/>
      <c r="ESU2179" s="1"/>
      <c r="ESW2179" s="650"/>
      <c r="ESX2179" s="645"/>
      <c r="ESY2179" s="659"/>
      <c r="ESZ2179" s="654"/>
      <c r="ETA2179" s="655"/>
      <c r="ETB2179" s="655"/>
      <c r="ETC2179" s="1"/>
      <c r="ETD2179" s="1"/>
      <c r="ETF2179" s="650"/>
      <c r="ETG2179" s="645"/>
      <c r="ETH2179" s="659"/>
      <c r="ETI2179" s="654"/>
      <c r="ETJ2179" s="655"/>
      <c r="ETK2179" s="655"/>
      <c r="ETL2179" s="1"/>
      <c r="ETM2179" s="1"/>
      <c r="ETO2179" s="650"/>
      <c r="ETP2179" s="645"/>
      <c r="ETQ2179" s="659"/>
      <c r="ETR2179" s="654"/>
      <c r="ETS2179" s="655"/>
      <c r="ETT2179" s="655"/>
      <c r="ETU2179" s="1"/>
      <c r="ETV2179" s="1"/>
      <c r="ETX2179" s="650"/>
      <c r="ETY2179" s="645"/>
      <c r="ETZ2179" s="659"/>
      <c r="EUA2179" s="654"/>
      <c r="EUB2179" s="655"/>
      <c r="EUC2179" s="655"/>
      <c r="EUD2179" s="1"/>
      <c r="EUE2179" s="1"/>
      <c r="EUG2179" s="650"/>
      <c r="EUH2179" s="645"/>
      <c r="EUI2179" s="659"/>
      <c r="EUJ2179" s="654"/>
      <c r="EUK2179" s="655"/>
      <c r="EUL2179" s="655"/>
      <c r="EUM2179" s="1"/>
      <c r="EUN2179" s="1"/>
      <c r="EUP2179" s="650"/>
      <c r="EUQ2179" s="645"/>
      <c r="EUR2179" s="659"/>
      <c r="EUS2179" s="654"/>
      <c r="EUT2179" s="655"/>
      <c r="EUU2179" s="655"/>
      <c r="EUV2179" s="1"/>
      <c r="EUW2179" s="1"/>
      <c r="EUY2179" s="650"/>
      <c r="EUZ2179" s="645"/>
      <c r="EVA2179" s="659"/>
      <c r="EVB2179" s="654"/>
      <c r="EVC2179" s="655"/>
      <c r="EVD2179" s="655"/>
      <c r="EVE2179" s="1"/>
      <c r="EVF2179" s="1"/>
      <c r="EVH2179" s="650"/>
      <c r="EVI2179" s="645"/>
      <c r="EVJ2179" s="659"/>
      <c r="EVK2179" s="654"/>
      <c r="EVL2179" s="655"/>
      <c r="EVM2179" s="655"/>
      <c r="EVN2179" s="1"/>
      <c r="EVO2179" s="1"/>
      <c r="EVQ2179" s="650"/>
      <c r="EVR2179" s="645"/>
      <c r="EVS2179" s="659"/>
      <c r="EVT2179" s="654"/>
      <c r="EVU2179" s="655"/>
      <c r="EVV2179" s="655"/>
      <c r="EVW2179" s="1"/>
      <c r="EVX2179" s="1"/>
      <c r="EVZ2179" s="650"/>
      <c r="EWA2179" s="645"/>
      <c r="EWB2179" s="659"/>
      <c r="EWC2179" s="654"/>
      <c r="EWD2179" s="655"/>
      <c r="EWE2179" s="655"/>
      <c r="EWF2179" s="1"/>
      <c r="EWG2179" s="1"/>
      <c r="EWI2179" s="650"/>
      <c r="EWJ2179" s="645"/>
      <c r="EWK2179" s="659"/>
      <c r="EWL2179" s="654"/>
      <c r="EWM2179" s="655"/>
      <c r="EWN2179" s="655"/>
      <c r="EWO2179" s="1"/>
      <c r="EWP2179" s="1"/>
      <c r="EWR2179" s="650"/>
      <c r="EWS2179" s="645"/>
      <c r="EWT2179" s="659"/>
      <c r="EWU2179" s="654"/>
      <c r="EWV2179" s="655"/>
      <c r="EWW2179" s="655"/>
      <c r="EWX2179" s="1"/>
      <c r="EWY2179" s="1"/>
      <c r="EXA2179" s="650"/>
      <c r="EXB2179" s="645"/>
      <c r="EXC2179" s="659"/>
      <c r="EXD2179" s="654"/>
      <c r="EXE2179" s="655"/>
      <c r="EXF2179" s="655"/>
      <c r="EXG2179" s="1"/>
      <c r="EXH2179" s="1"/>
      <c r="EXJ2179" s="650"/>
      <c r="EXK2179" s="645"/>
      <c r="EXL2179" s="659"/>
      <c r="EXM2179" s="654"/>
      <c r="EXN2179" s="655"/>
      <c r="EXO2179" s="655"/>
      <c r="EXP2179" s="1"/>
      <c r="EXQ2179" s="1"/>
      <c r="EXS2179" s="650"/>
      <c r="EXT2179" s="645"/>
      <c r="EXU2179" s="659"/>
      <c r="EXV2179" s="654"/>
      <c r="EXW2179" s="655"/>
      <c r="EXX2179" s="655"/>
      <c r="EXY2179" s="1"/>
      <c r="EXZ2179" s="1"/>
      <c r="EYB2179" s="650"/>
      <c r="EYC2179" s="645"/>
      <c r="EYD2179" s="659"/>
      <c r="EYE2179" s="654"/>
      <c r="EYF2179" s="655"/>
      <c r="EYG2179" s="655"/>
      <c r="EYH2179" s="1"/>
      <c r="EYI2179" s="1"/>
      <c r="EYK2179" s="650"/>
      <c r="EYL2179" s="645"/>
      <c r="EYM2179" s="659"/>
      <c r="EYN2179" s="654"/>
      <c r="EYO2179" s="655"/>
      <c r="EYP2179" s="655"/>
      <c r="EYQ2179" s="1"/>
      <c r="EYR2179" s="1"/>
      <c r="EYT2179" s="650"/>
      <c r="EYU2179" s="645"/>
      <c r="EYV2179" s="659"/>
      <c r="EYW2179" s="654"/>
      <c r="EYX2179" s="655"/>
      <c r="EYY2179" s="655"/>
      <c r="EYZ2179" s="1"/>
      <c r="EZA2179" s="1"/>
      <c r="EZC2179" s="650"/>
      <c r="EZD2179" s="645"/>
      <c r="EZE2179" s="659"/>
      <c r="EZF2179" s="654"/>
      <c r="EZG2179" s="655"/>
      <c r="EZH2179" s="655"/>
      <c r="EZI2179" s="1"/>
      <c r="EZJ2179" s="1"/>
      <c r="EZL2179" s="650"/>
      <c r="EZM2179" s="645"/>
      <c r="EZN2179" s="659"/>
      <c r="EZO2179" s="654"/>
      <c r="EZP2179" s="655"/>
      <c r="EZQ2179" s="655"/>
      <c r="EZR2179" s="1"/>
      <c r="EZS2179" s="1"/>
      <c r="EZU2179" s="650"/>
      <c r="EZV2179" s="645"/>
      <c r="EZW2179" s="659"/>
      <c r="EZX2179" s="654"/>
      <c r="EZY2179" s="655"/>
      <c r="EZZ2179" s="655"/>
      <c r="FAA2179" s="1"/>
      <c r="FAB2179" s="1"/>
      <c r="FAD2179" s="650"/>
      <c r="FAE2179" s="645"/>
      <c r="FAF2179" s="659"/>
      <c r="FAG2179" s="654"/>
      <c r="FAH2179" s="655"/>
      <c r="FAI2179" s="655"/>
      <c r="FAJ2179" s="1"/>
      <c r="FAK2179" s="1"/>
      <c r="FAM2179" s="650"/>
      <c r="FAN2179" s="645"/>
      <c r="FAO2179" s="659"/>
      <c r="FAP2179" s="654"/>
      <c r="FAQ2179" s="655"/>
      <c r="FAR2179" s="655"/>
      <c r="FAS2179" s="1"/>
      <c r="FAT2179" s="1"/>
      <c r="FAV2179" s="650"/>
      <c r="FAW2179" s="645"/>
      <c r="FAX2179" s="659"/>
      <c r="FAY2179" s="654"/>
      <c r="FAZ2179" s="655"/>
      <c r="FBA2179" s="655"/>
      <c r="FBB2179" s="1"/>
      <c r="FBC2179" s="1"/>
      <c r="FBE2179" s="650"/>
      <c r="FBF2179" s="645"/>
      <c r="FBG2179" s="659"/>
      <c r="FBH2179" s="654"/>
      <c r="FBI2179" s="655"/>
      <c r="FBJ2179" s="655"/>
      <c r="FBK2179" s="1"/>
      <c r="FBL2179" s="1"/>
      <c r="FBN2179" s="650"/>
      <c r="FBO2179" s="645"/>
      <c r="FBP2179" s="659"/>
      <c r="FBQ2179" s="654"/>
      <c r="FBR2179" s="655"/>
      <c r="FBS2179" s="655"/>
      <c r="FBT2179" s="1"/>
      <c r="FBU2179" s="1"/>
      <c r="FBW2179" s="650"/>
      <c r="FBX2179" s="645"/>
      <c r="FBY2179" s="659"/>
      <c r="FBZ2179" s="654"/>
      <c r="FCA2179" s="655"/>
      <c r="FCB2179" s="655"/>
      <c r="FCC2179" s="1"/>
      <c r="FCD2179" s="1"/>
      <c r="FCF2179" s="650"/>
      <c r="FCG2179" s="645"/>
      <c r="FCH2179" s="659"/>
      <c r="FCI2179" s="654"/>
      <c r="FCJ2179" s="655"/>
      <c r="FCK2179" s="655"/>
      <c r="FCL2179" s="1"/>
      <c r="FCM2179" s="1"/>
      <c r="FCO2179" s="650"/>
      <c r="FCP2179" s="645"/>
      <c r="FCQ2179" s="659"/>
      <c r="FCR2179" s="654"/>
      <c r="FCS2179" s="655"/>
      <c r="FCT2179" s="655"/>
      <c r="FCU2179" s="1"/>
      <c r="FCV2179" s="1"/>
      <c r="FCX2179" s="650"/>
      <c r="FCY2179" s="645"/>
      <c r="FCZ2179" s="659"/>
      <c r="FDA2179" s="654"/>
      <c r="FDB2179" s="655"/>
      <c r="FDC2179" s="655"/>
      <c r="FDD2179" s="1"/>
      <c r="FDE2179" s="1"/>
      <c r="FDG2179" s="650"/>
      <c r="FDH2179" s="645"/>
      <c r="FDI2179" s="659"/>
      <c r="FDJ2179" s="654"/>
      <c r="FDK2179" s="655"/>
      <c r="FDL2179" s="655"/>
      <c r="FDM2179" s="1"/>
      <c r="FDN2179" s="1"/>
      <c r="FDP2179" s="650"/>
      <c r="FDQ2179" s="645"/>
      <c r="FDR2179" s="659"/>
      <c r="FDS2179" s="654"/>
      <c r="FDT2179" s="655"/>
      <c r="FDU2179" s="655"/>
      <c r="FDV2179" s="1"/>
      <c r="FDW2179" s="1"/>
      <c r="FDY2179" s="650"/>
      <c r="FDZ2179" s="645"/>
      <c r="FEA2179" s="659"/>
      <c r="FEB2179" s="654"/>
      <c r="FEC2179" s="655"/>
      <c r="FED2179" s="655"/>
      <c r="FEE2179" s="1"/>
      <c r="FEF2179" s="1"/>
      <c r="FEH2179" s="650"/>
      <c r="FEI2179" s="645"/>
      <c r="FEJ2179" s="659"/>
      <c r="FEK2179" s="654"/>
      <c r="FEL2179" s="655"/>
      <c r="FEM2179" s="655"/>
      <c r="FEN2179" s="1"/>
      <c r="FEO2179" s="1"/>
      <c r="FEQ2179" s="650"/>
      <c r="FER2179" s="645"/>
      <c r="FES2179" s="659"/>
      <c r="FET2179" s="654"/>
      <c r="FEU2179" s="655"/>
      <c r="FEV2179" s="655"/>
      <c r="FEW2179" s="1"/>
      <c r="FEX2179" s="1"/>
      <c r="FEZ2179" s="650"/>
      <c r="FFA2179" s="645"/>
      <c r="FFB2179" s="659"/>
      <c r="FFC2179" s="654"/>
      <c r="FFD2179" s="655"/>
      <c r="FFE2179" s="655"/>
      <c r="FFF2179" s="1"/>
      <c r="FFG2179" s="1"/>
      <c r="FFI2179" s="650"/>
      <c r="FFJ2179" s="645"/>
      <c r="FFK2179" s="659"/>
      <c r="FFL2179" s="654"/>
      <c r="FFM2179" s="655"/>
      <c r="FFN2179" s="655"/>
      <c r="FFO2179" s="1"/>
      <c r="FFP2179" s="1"/>
      <c r="FFR2179" s="650"/>
      <c r="FFS2179" s="645"/>
      <c r="FFT2179" s="659"/>
      <c r="FFU2179" s="654"/>
      <c r="FFV2179" s="655"/>
      <c r="FFW2179" s="655"/>
      <c r="FFX2179" s="1"/>
      <c r="FFY2179" s="1"/>
      <c r="FGA2179" s="650"/>
      <c r="FGB2179" s="645"/>
      <c r="FGC2179" s="659"/>
      <c r="FGD2179" s="654"/>
      <c r="FGE2179" s="655"/>
      <c r="FGF2179" s="655"/>
      <c r="FGG2179" s="1"/>
      <c r="FGH2179" s="1"/>
      <c r="FGJ2179" s="650"/>
      <c r="FGK2179" s="645"/>
      <c r="FGL2179" s="659"/>
      <c r="FGM2179" s="654"/>
      <c r="FGN2179" s="655"/>
      <c r="FGO2179" s="655"/>
      <c r="FGP2179" s="1"/>
      <c r="FGQ2179" s="1"/>
      <c r="FGS2179" s="650"/>
      <c r="FGT2179" s="645"/>
      <c r="FGU2179" s="659"/>
      <c r="FGV2179" s="654"/>
      <c r="FGW2179" s="655"/>
      <c r="FGX2179" s="655"/>
      <c r="FGY2179" s="1"/>
      <c r="FGZ2179" s="1"/>
      <c r="FHB2179" s="650"/>
      <c r="FHC2179" s="645"/>
      <c r="FHD2179" s="659"/>
      <c r="FHE2179" s="654"/>
      <c r="FHF2179" s="655"/>
      <c r="FHG2179" s="655"/>
      <c r="FHH2179" s="1"/>
      <c r="FHI2179" s="1"/>
      <c r="FHK2179" s="650"/>
      <c r="FHL2179" s="645"/>
      <c r="FHM2179" s="659"/>
      <c r="FHN2179" s="654"/>
      <c r="FHO2179" s="655"/>
      <c r="FHP2179" s="655"/>
      <c r="FHQ2179" s="1"/>
      <c r="FHR2179" s="1"/>
      <c r="FHT2179" s="650"/>
      <c r="FHU2179" s="645"/>
      <c r="FHV2179" s="659"/>
      <c r="FHW2179" s="654"/>
      <c r="FHX2179" s="655"/>
      <c r="FHY2179" s="655"/>
      <c r="FHZ2179" s="1"/>
      <c r="FIA2179" s="1"/>
      <c r="FIC2179" s="650"/>
      <c r="FID2179" s="645"/>
      <c r="FIE2179" s="659"/>
      <c r="FIF2179" s="654"/>
      <c r="FIG2179" s="655"/>
      <c r="FIH2179" s="655"/>
      <c r="FII2179" s="1"/>
      <c r="FIJ2179" s="1"/>
      <c r="FIL2179" s="650"/>
      <c r="FIM2179" s="645"/>
      <c r="FIN2179" s="659"/>
      <c r="FIO2179" s="654"/>
      <c r="FIP2179" s="655"/>
      <c r="FIQ2179" s="655"/>
      <c r="FIR2179" s="1"/>
      <c r="FIS2179" s="1"/>
      <c r="FIU2179" s="650"/>
      <c r="FIV2179" s="645"/>
      <c r="FIW2179" s="659"/>
      <c r="FIX2179" s="654"/>
      <c r="FIY2179" s="655"/>
      <c r="FIZ2179" s="655"/>
      <c r="FJA2179" s="1"/>
      <c r="FJB2179" s="1"/>
      <c r="FJD2179" s="650"/>
      <c r="FJE2179" s="645"/>
      <c r="FJF2179" s="659"/>
      <c r="FJG2179" s="654"/>
      <c r="FJH2179" s="655"/>
      <c r="FJI2179" s="655"/>
      <c r="FJJ2179" s="1"/>
      <c r="FJK2179" s="1"/>
      <c r="FJM2179" s="650"/>
      <c r="FJN2179" s="645"/>
      <c r="FJO2179" s="659"/>
      <c r="FJP2179" s="654"/>
      <c r="FJQ2179" s="655"/>
      <c r="FJR2179" s="655"/>
      <c r="FJS2179" s="1"/>
      <c r="FJT2179" s="1"/>
      <c r="FJV2179" s="650"/>
      <c r="FJW2179" s="645"/>
      <c r="FJX2179" s="659"/>
      <c r="FJY2179" s="654"/>
      <c r="FJZ2179" s="655"/>
      <c r="FKA2179" s="655"/>
      <c r="FKB2179" s="1"/>
      <c r="FKC2179" s="1"/>
      <c r="FKE2179" s="650"/>
      <c r="FKF2179" s="645"/>
      <c r="FKG2179" s="659"/>
      <c r="FKH2179" s="654"/>
      <c r="FKI2179" s="655"/>
      <c r="FKJ2179" s="655"/>
      <c r="FKK2179" s="1"/>
      <c r="FKL2179" s="1"/>
      <c r="FKN2179" s="650"/>
      <c r="FKO2179" s="645"/>
      <c r="FKP2179" s="659"/>
      <c r="FKQ2179" s="654"/>
      <c r="FKR2179" s="655"/>
      <c r="FKS2179" s="655"/>
      <c r="FKT2179" s="1"/>
      <c r="FKU2179" s="1"/>
      <c r="FKW2179" s="650"/>
      <c r="FKX2179" s="645"/>
      <c r="FKY2179" s="659"/>
      <c r="FKZ2179" s="654"/>
      <c r="FLA2179" s="655"/>
      <c r="FLB2179" s="655"/>
      <c r="FLC2179" s="1"/>
      <c r="FLD2179" s="1"/>
      <c r="FLF2179" s="650"/>
      <c r="FLG2179" s="645"/>
      <c r="FLH2179" s="659"/>
      <c r="FLI2179" s="654"/>
      <c r="FLJ2179" s="655"/>
      <c r="FLK2179" s="655"/>
      <c r="FLL2179" s="1"/>
      <c r="FLM2179" s="1"/>
      <c r="FLO2179" s="650"/>
      <c r="FLP2179" s="645"/>
      <c r="FLQ2179" s="659"/>
      <c r="FLR2179" s="654"/>
      <c r="FLS2179" s="655"/>
      <c r="FLT2179" s="655"/>
      <c r="FLU2179" s="1"/>
      <c r="FLV2179" s="1"/>
      <c r="FLX2179" s="650"/>
      <c r="FLY2179" s="645"/>
      <c r="FLZ2179" s="659"/>
      <c r="FMA2179" s="654"/>
      <c r="FMB2179" s="655"/>
      <c r="FMC2179" s="655"/>
      <c r="FMD2179" s="1"/>
      <c r="FME2179" s="1"/>
      <c r="FMG2179" s="650"/>
      <c r="FMH2179" s="645"/>
      <c r="FMI2179" s="659"/>
      <c r="FMJ2179" s="654"/>
      <c r="FMK2179" s="655"/>
      <c r="FML2179" s="655"/>
      <c r="FMM2179" s="1"/>
      <c r="FMN2179" s="1"/>
      <c r="FMP2179" s="650"/>
      <c r="FMQ2179" s="645"/>
      <c r="FMR2179" s="659"/>
      <c r="FMS2179" s="654"/>
      <c r="FMT2179" s="655"/>
      <c r="FMU2179" s="655"/>
      <c r="FMV2179" s="1"/>
      <c r="FMW2179" s="1"/>
      <c r="FMY2179" s="650"/>
      <c r="FMZ2179" s="645"/>
      <c r="FNA2179" s="659"/>
      <c r="FNB2179" s="654"/>
      <c r="FNC2179" s="655"/>
      <c r="FND2179" s="655"/>
      <c r="FNE2179" s="1"/>
      <c r="FNF2179" s="1"/>
      <c r="FNH2179" s="650"/>
      <c r="FNI2179" s="645"/>
      <c r="FNJ2179" s="659"/>
      <c r="FNK2179" s="654"/>
      <c r="FNL2179" s="655"/>
      <c r="FNM2179" s="655"/>
      <c r="FNN2179" s="1"/>
      <c r="FNO2179" s="1"/>
      <c r="FNQ2179" s="650"/>
      <c r="FNR2179" s="645"/>
      <c r="FNS2179" s="659"/>
      <c r="FNT2179" s="654"/>
      <c r="FNU2179" s="655"/>
      <c r="FNV2179" s="655"/>
      <c r="FNW2179" s="1"/>
      <c r="FNX2179" s="1"/>
      <c r="FNZ2179" s="650"/>
      <c r="FOA2179" s="645"/>
      <c r="FOB2179" s="659"/>
      <c r="FOC2179" s="654"/>
      <c r="FOD2179" s="655"/>
      <c r="FOE2179" s="655"/>
      <c r="FOF2179" s="1"/>
      <c r="FOG2179" s="1"/>
      <c r="FOI2179" s="650"/>
      <c r="FOJ2179" s="645"/>
      <c r="FOK2179" s="659"/>
      <c r="FOL2179" s="654"/>
      <c r="FOM2179" s="655"/>
      <c r="FON2179" s="655"/>
      <c r="FOO2179" s="1"/>
      <c r="FOP2179" s="1"/>
      <c r="FOR2179" s="650"/>
      <c r="FOS2179" s="645"/>
      <c r="FOT2179" s="659"/>
      <c r="FOU2179" s="654"/>
      <c r="FOV2179" s="655"/>
      <c r="FOW2179" s="655"/>
      <c r="FOX2179" s="1"/>
      <c r="FOY2179" s="1"/>
      <c r="FPA2179" s="650"/>
      <c r="FPB2179" s="645"/>
      <c r="FPC2179" s="659"/>
      <c r="FPD2179" s="654"/>
      <c r="FPE2179" s="655"/>
      <c r="FPF2179" s="655"/>
      <c r="FPG2179" s="1"/>
      <c r="FPH2179" s="1"/>
      <c r="FPJ2179" s="650"/>
      <c r="FPK2179" s="645"/>
      <c r="FPL2179" s="659"/>
      <c r="FPM2179" s="654"/>
      <c r="FPN2179" s="655"/>
      <c r="FPO2179" s="655"/>
      <c r="FPP2179" s="1"/>
      <c r="FPQ2179" s="1"/>
      <c r="FPS2179" s="650"/>
      <c r="FPT2179" s="645"/>
      <c r="FPU2179" s="659"/>
      <c r="FPV2179" s="654"/>
      <c r="FPW2179" s="655"/>
      <c r="FPX2179" s="655"/>
      <c r="FPY2179" s="1"/>
      <c r="FPZ2179" s="1"/>
      <c r="FQB2179" s="650"/>
      <c r="FQC2179" s="645"/>
      <c r="FQD2179" s="659"/>
      <c r="FQE2179" s="654"/>
      <c r="FQF2179" s="655"/>
      <c r="FQG2179" s="655"/>
      <c r="FQH2179" s="1"/>
      <c r="FQI2179" s="1"/>
      <c r="FQK2179" s="650"/>
      <c r="FQL2179" s="645"/>
      <c r="FQM2179" s="659"/>
      <c r="FQN2179" s="654"/>
      <c r="FQO2179" s="655"/>
      <c r="FQP2179" s="655"/>
      <c r="FQQ2179" s="1"/>
      <c r="FQR2179" s="1"/>
      <c r="FQT2179" s="650"/>
      <c r="FQU2179" s="645"/>
      <c r="FQV2179" s="659"/>
      <c r="FQW2179" s="654"/>
      <c r="FQX2179" s="655"/>
      <c r="FQY2179" s="655"/>
      <c r="FQZ2179" s="1"/>
      <c r="FRA2179" s="1"/>
      <c r="FRC2179" s="650"/>
      <c r="FRD2179" s="645"/>
      <c r="FRE2179" s="659"/>
      <c r="FRF2179" s="654"/>
      <c r="FRG2179" s="655"/>
      <c r="FRH2179" s="655"/>
      <c r="FRI2179" s="1"/>
      <c r="FRJ2179" s="1"/>
      <c r="FRL2179" s="650"/>
      <c r="FRM2179" s="645"/>
      <c r="FRN2179" s="659"/>
      <c r="FRO2179" s="654"/>
      <c r="FRP2179" s="655"/>
      <c r="FRQ2179" s="655"/>
      <c r="FRR2179" s="1"/>
      <c r="FRS2179" s="1"/>
      <c r="FRU2179" s="650"/>
      <c r="FRV2179" s="645"/>
      <c r="FRW2179" s="659"/>
      <c r="FRX2179" s="654"/>
      <c r="FRY2179" s="655"/>
      <c r="FRZ2179" s="655"/>
      <c r="FSA2179" s="1"/>
      <c r="FSB2179" s="1"/>
      <c r="FSD2179" s="650"/>
      <c r="FSE2179" s="645"/>
      <c r="FSF2179" s="659"/>
      <c r="FSG2179" s="654"/>
      <c r="FSH2179" s="655"/>
      <c r="FSI2179" s="655"/>
      <c r="FSJ2179" s="1"/>
      <c r="FSK2179" s="1"/>
      <c r="FSM2179" s="650"/>
      <c r="FSN2179" s="645"/>
      <c r="FSO2179" s="659"/>
      <c r="FSP2179" s="654"/>
      <c r="FSQ2179" s="655"/>
      <c r="FSR2179" s="655"/>
      <c r="FSS2179" s="1"/>
      <c r="FST2179" s="1"/>
      <c r="FSV2179" s="650"/>
      <c r="FSW2179" s="645"/>
      <c r="FSX2179" s="659"/>
      <c r="FSY2179" s="654"/>
      <c r="FSZ2179" s="655"/>
      <c r="FTA2179" s="655"/>
      <c r="FTB2179" s="1"/>
      <c r="FTC2179" s="1"/>
      <c r="FTE2179" s="650"/>
      <c r="FTF2179" s="645"/>
      <c r="FTG2179" s="659"/>
      <c r="FTH2179" s="654"/>
      <c r="FTI2179" s="655"/>
      <c r="FTJ2179" s="655"/>
      <c r="FTK2179" s="1"/>
      <c r="FTL2179" s="1"/>
      <c r="FTN2179" s="650"/>
      <c r="FTO2179" s="645"/>
      <c r="FTP2179" s="659"/>
      <c r="FTQ2179" s="654"/>
      <c r="FTR2179" s="655"/>
      <c r="FTS2179" s="655"/>
      <c r="FTT2179" s="1"/>
      <c r="FTU2179" s="1"/>
      <c r="FTW2179" s="650"/>
      <c r="FTX2179" s="645"/>
      <c r="FTY2179" s="659"/>
      <c r="FTZ2179" s="654"/>
      <c r="FUA2179" s="655"/>
      <c r="FUB2179" s="655"/>
      <c r="FUC2179" s="1"/>
      <c r="FUD2179" s="1"/>
      <c r="FUF2179" s="650"/>
      <c r="FUG2179" s="645"/>
      <c r="FUH2179" s="659"/>
      <c r="FUI2179" s="654"/>
      <c r="FUJ2179" s="655"/>
      <c r="FUK2179" s="655"/>
      <c r="FUL2179" s="1"/>
      <c r="FUM2179" s="1"/>
      <c r="FUO2179" s="650"/>
      <c r="FUP2179" s="645"/>
      <c r="FUQ2179" s="659"/>
      <c r="FUR2179" s="654"/>
      <c r="FUS2179" s="655"/>
      <c r="FUT2179" s="655"/>
      <c r="FUU2179" s="1"/>
      <c r="FUV2179" s="1"/>
      <c r="FUX2179" s="650"/>
      <c r="FUY2179" s="645"/>
      <c r="FUZ2179" s="659"/>
      <c r="FVA2179" s="654"/>
      <c r="FVB2179" s="655"/>
      <c r="FVC2179" s="655"/>
      <c r="FVD2179" s="1"/>
      <c r="FVE2179" s="1"/>
      <c r="FVG2179" s="650"/>
      <c r="FVH2179" s="645"/>
      <c r="FVI2179" s="659"/>
      <c r="FVJ2179" s="654"/>
      <c r="FVK2179" s="655"/>
      <c r="FVL2179" s="655"/>
      <c r="FVM2179" s="1"/>
      <c r="FVN2179" s="1"/>
      <c r="FVP2179" s="650"/>
      <c r="FVQ2179" s="645"/>
      <c r="FVR2179" s="659"/>
      <c r="FVS2179" s="654"/>
      <c r="FVT2179" s="655"/>
      <c r="FVU2179" s="655"/>
      <c r="FVV2179" s="1"/>
      <c r="FVW2179" s="1"/>
      <c r="FVY2179" s="650"/>
      <c r="FVZ2179" s="645"/>
      <c r="FWA2179" s="659"/>
      <c r="FWB2179" s="654"/>
      <c r="FWC2179" s="655"/>
      <c r="FWD2179" s="655"/>
      <c r="FWE2179" s="1"/>
      <c r="FWF2179" s="1"/>
      <c r="FWH2179" s="650"/>
      <c r="FWI2179" s="645"/>
      <c r="FWJ2179" s="659"/>
      <c r="FWK2179" s="654"/>
      <c r="FWL2179" s="655"/>
      <c r="FWM2179" s="655"/>
      <c r="FWN2179" s="1"/>
      <c r="FWO2179" s="1"/>
      <c r="FWQ2179" s="650"/>
      <c r="FWR2179" s="645"/>
      <c r="FWS2179" s="659"/>
      <c r="FWT2179" s="654"/>
      <c r="FWU2179" s="655"/>
      <c r="FWV2179" s="655"/>
      <c r="FWW2179" s="1"/>
      <c r="FWX2179" s="1"/>
      <c r="FWZ2179" s="650"/>
      <c r="FXA2179" s="645"/>
      <c r="FXB2179" s="659"/>
      <c r="FXC2179" s="654"/>
      <c r="FXD2179" s="655"/>
      <c r="FXE2179" s="655"/>
      <c r="FXF2179" s="1"/>
      <c r="FXG2179" s="1"/>
      <c r="FXI2179" s="650"/>
      <c r="FXJ2179" s="645"/>
      <c r="FXK2179" s="659"/>
      <c r="FXL2179" s="654"/>
      <c r="FXM2179" s="655"/>
      <c r="FXN2179" s="655"/>
      <c r="FXO2179" s="1"/>
      <c r="FXP2179" s="1"/>
      <c r="FXR2179" s="650"/>
      <c r="FXS2179" s="645"/>
      <c r="FXT2179" s="659"/>
      <c r="FXU2179" s="654"/>
      <c r="FXV2179" s="655"/>
      <c r="FXW2179" s="655"/>
      <c r="FXX2179" s="1"/>
      <c r="FXY2179" s="1"/>
      <c r="FYA2179" s="650"/>
      <c r="FYB2179" s="645"/>
      <c r="FYC2179" s="659"/>
      <c r="FYD2179" s="654"/>
      <c r="FYE2179" s="655"/>
      <c r="FYF2179" s="655"/>
      <c r="FYG2179" s="1"/>
      <c r="FYH2179" s="1"/>
      <c r="FYJ2179" s="650"/>
      <c r="FYK2179" s="645"/>
      <c r="FYL2179" s="659"/>
      <c r="FYM2179" s="654"/>
      <c r="FYN2179" s="655"/>
      <c r="FYO2179" s="655"/>
      <c r="FYP2179" s="1"/>
      <c r="FYQ2179" s="1"/>
      <c r="FYS2179" s="650"/>
      <c r="FYT2179" s="645"/>
      <c r="FYU2179" s="659"/>
      <c r="FYV2179" s="654"/>
      <c r="FYW2179" s="655"/>
      <c r="FYX2179" s="655"/>
      <c r="FYY2179" s="1"/>
      <c r="FYZ2179" s="1"/>
      <c r="FZB2179" s="650"/>
      <c r="FZC2179" s="645"/>
      <c r="FZD2179" s="659"/>
      <c r="FZE2179" s="654"/>
      <c r="FZF2179" s="655"/>
      <c r="FZG2179" s="655"/>
      <c r="FZH2179" s="1"/>
      <c r="FZI2179" s="1"/>
      <c r="FZK2179" s="650"/>
      <c r="FZL2179" s="645"/>
      <c r="FZM2179" s="659"/>
      <c r="FZN2179" s="654"/>
      <c r="FZO2179" s="655"/>
      <c r="FZP2179" s="655"/>
      <c r="FZQ2179" s="1"/>
      <c r="FZR2179" s="1"/>
      <c r="FZT2179" s="650"/>
      <c r="FZU2179" s="645"/>
      <c r="FZV2179" s="659"/>
      <c r="FZW2179" s="654"/>
      <c r="FZX2179" s="655"/>
      <c r="FZY2179" s="655"/>
      <c r="FZZ2179" s="1"/>
      <c r="GAA2179" s="1"/>
      <c r="GAC2179" s="650"/>
      <c r="GAD2179" s="645"/>
      <c r="GAE2179" s="659"/>
      <c r="GAF2179" s="654"/>
      <c r="GAG2179" s="655"/>
      <c r="GAH2179" s="655"/>
      <c r="GAI2179" s="1"/>
      <c r="GAJ2179" s="1"/>
      <c r="GAL2179" s="650"/>
      <c r="GAM2179" s="645"/>
      <c r="GAN2179" s="659"/>
      <c r="GAO2179" s="654"/>
      <c r="GAP2179" s="655"/>
      <c r="GAQ2179" s="655"/>
      <c r="GAR2179" s="1"/>
      <c r="GAS2179" s="1"/>
      <c r="GAU2179" s="650"/>
      <c r="GAV2179" s="645"/>
      <c r="GAW2179" s="659"/>
      <c r="GAX2179" s="654"/>
      <c r="GAY2179" s="655"/>
      <c r="GAZ2179" s="655"/>
      <c r="GBA2179" s="1"/>
      <c r="GBB2179" s="1"/>
      <c r="GBD2179" s="650"/>
      <c r="GBE2179" s="645"/>
      <c r="GBF2179" s="659"/>
      <c r="GBG2179" s="654"/>
      <c r="GBH2179" s="655"/>
      <c r="GBI2179" s="655"/>
      <c r="GBJ2179" s="1"/>
      <c r="GBK2179" s="1"/>
      <c r="GBM2179" s="650"/>
      <c r="GBN2179" s="645"/>
      <c r="GBO2179" s="659"/>
      <c r="GBP2179" s="654"/>
      <c r="GBQ2179" s="655"/>
      <c r="GBR2179" s="655"/>
      <c r="GBS2179" s="1"/>
      <c r="GBT2179" s="1"/>
      <c r="GBV2179" s="650"/>
      <c r="GBW2179" s="645"/>
      <c r="GBX2179" s="659"/>
      <c r="GBY2179" s="654"/>
      <c r="GBZ2179" s="655"/>
      <c r="GCA2179" s="655"/>
      <c r="GCB2179" s="1"/>
      <c r="GCC2179" s="1"/>
      <c r="GCE2179" s="650"/>
      <c r="GCF2179" s="645"/>
      <c r="GCG2179" s="659"/>
      <c r="GCH2179" s="654"/>
      <c r="GCI2179" s="655"/>
      <c r="GCJ2179" s="655"/>
      <c r="GCK2179" s="1"/>
      <c r="GCL2179" s="1"/>
      <c r="GCN2179" s="650"/>
      <c r="GCO2179" s="645"/>
      <c r="GCP2179" s="659"/>
      <c r="GCQ2179" s="654"/>
      <c r="GCR2179" s="655"/>
      <c r="GCS2179" s="655"/>
      <c r="GCT2179" s="1"/>
      <c r="GCU2179" s="1"/>
      <c r="GCW2179" s="650"/>
      <c r="GCX2179" s="645"/>
      <c r="GCY2179" s="659"/>
      <c r="GCZ2179" s="654"/>
      <c r="GDA2179" s="655"/>
      <c r="GDB2179" s="655"/>
      <c r="GDC2179" s="1"/>
      <c r="GDD2179" s="1"/>
      <c r="GDF2179" s="650"/>
      <c r="GDG2179" s="645"/>
      <c r="GDH2179" s="659"/>
      <c r="GDI2179" s="654"/>
      <c r="GDJ2179" s="655"/>
      <c r="GDK2179" s="655"/>
      <c r="GDL2179" s="1"/>
      <c r="GDM2179" s="1"/>
      <c r="GDO2179" s="650"/>
      <c r="GDP2179" s="645"/>
      <c r="GDQ2179" s="659"/>
      <c r="GDR2179" s="654"/>
      <c r="GDS2179" s="655"/>
      <c r="GDT2179" s="655"/>
      <c r="GDU2179" s="1"/>
      <c r="GDV2179" s="1"/>
      <c r="GDX2179" s="650"/>
      <c r="GDY2179" s="645"/>
      <c r="GDZ2179" s="659"/>
      <c r="GEA2179" s="654"/>
      <c r="GEB2179" s="655"/>
      <c r="GEC2179" s="655"/>
      <c r="GED2179" s="1"/>
      <c r="GEE2179" s="1"/>
      <c r="GEG2179" s="650"/>
      <c r="GEH2179" s="645"/>
      <c r="GEI2179" s="659"/>
      <c r="GEJ2179" s="654"/>
      <c r="GEK2179" s="655"/>
      <c r="GEL2179" s="655"/>
      <c r="GEM2179" s="1"/>
      <c r="GEN2179" s="1"/>
      <c r="GEP2179" s="650"/>
      <c r="GEQ2179" s="645"/>
      <c r="GER2179" s="659"/>
      <c r="GES2179" s="654"/>
      <c r="GET2179" s="655"/>
      <c r="GEU2179" s="655"/>
      <c r="GEV2179" s="1"/>
      <c r="GEW2179" s="1"/>
      <c r="GEY2179" s="650"/>
      <c r="GEZ2179" s="645"/>
      <c r="GFA2179" s="659"/>
      <c r="GFB2179" s="654"/>
      <c r="GFC2179" s="655"/>
      <c r="GFD2179" s="655"/>
      <c r="GFE2179" s="1"/>
      <c r="GFF2179" s="1"/>
      <c r="GFH2179" s="650"/>
      <c r="GFI2179" s="645"/>
      <c r="GFJ2179" s="659"/>
      <c r="GFK2179" s="654"/>
      <c r="GFL2179" s="655"/>
      <c r="GFM2179" s="655"/>
      <c r="GFN2179" s="1"/>
      <c r="GFO2179" s="1"/>
      <c r="GFQ2179" s="650"/>
      <c r="GFR2179" s="645"/>
      <c r="GFS2179" s="659"/>
      <c r="GFT2179" s="654"/>
      <c r="GFU2179" s="655"/>
      <c r="GFV2179" s="655"/>
      <c r="GFW2179" s="1"/>
      <c r="GFX2179" s="1"/>
      <c r="GFZ2179" s="650"/>
      <c r="GGA2179" s="645"/>
      <c r="GGB2179" s="659"/>
      <c r="GGC2179" s="654"/>
      <c r="GGD2179" s="655"/>
      <c r="GGE2179" s="655"/>
      <c r="GGF2179" s="1"/>
      <c r="GGG2179" s="1"/>
      <c r="GGI2179" s="650"/>
      <c r="GGJ2179" s="645"/>
      <c r="GGK2179" s="659"/>
      <c r="GGL2179" s="654"/>
      <c r="GGM2179" s="655"/>
      <c r="GGN2179" s="655"/>
      <c r="GGO2179" s="1"/>
      <c r="GGP2179" s="1"/>
      <c r="GGR2179" s="650"/>
      <c r="GGS2179" s="645"/>
      <c r="GGT2179" s="659"/>
      <c r="GGU2179" s="654"/>
      <c r="GGV2179" s="655"/>
      <c r="GGW2179" s="655"/>
      <c r="GGX2179" s="1"/>
      <c r="GGY2179" s="1"/>
      <c r="GHA2179" s="650"/>
      <c r="GHB2179" s="645"/>
      <c r="GHC2179" s="659"/>
      <c r="GHD2179" s="654"/>
      <c r="GHE2179" s="655"/>
      <c r="GHF2179" s="655"/>
      <c r="GHG2179" s="1"/>
      <c r="GHH2179" s="1"/>
      <c r="GHJ2179" s="650"/>
      <c r="GHK2179" s="645"/>
      <c r="GHL2179" s="659"/>
      <c r="GHM2179" s="654"/>
      <c r="GHN2179" s="655"/>
      <c r="GHO2179" s="655"/>
      <c r="GHP2179" s="1"/>
      <c r="GHQ2179" s="1"/>
      <c r="GHS2179" s="650"/>
      <c r="GHT2179" s="645"/>
      <c r="GHU2179" s="659"/>
      <c r="GHV2179" s="654"/>
      <c r="GHW2179" s="655"/>
      <c r="GHX2179" s="655"/>
      <c r="GHY2179" s="1"/>
      <c r="GHZ2179" s="1"/>
      <c r="GIB2179" s="650"/>
      <c r="GIC2179" s="645"/>
      <c r="GID2179" s="659"/>
      <c r="GIE2179" s="654"/>
      <c r="GIF2179" s="655"/>
      <c r="GIG2179" s="655"/>
      <c r="GIH2179" s="1"/>
      <c r="GII2179" s="1"/>
      <c r="GIK2179" s="650"/>
      <c r="GIL2179" s="645"/>
      <c r="GIM2179" s="659"/>
      <c r="GIN2179" s="654"/>
      <c r="GIO2179" s="655"/>
      <c r="GIP2179" s="655"/>
      <c r="GIQ2179" s="1"/>
      <c r="GIR2179" s="1"/>
      <c r="GIT2179" s="650"/>
      <c r="GIU2179" s="645"/>
      <c r="GIV2179" s="659"/>
      <c r="GIW2179" s="654"/>
      <c r="GIX2179" s="655"/>
      <c r="GIY2179" s="655"/>
      <c r="GIZ2179" s="1"/>
      <c r="GJA2179" s="1"/>
      <c r="GJC2179" s="650"/>
      <c r="GJD2179" s="645"/>
      <c r="GJE2179" s="659"/>
      <c r="GJF2179" s="654"/>
      <c r="GJG2179" s="655"/>
      <c r="GJH2179" s="655"/>
      <c r="GJI2179" s="1"/>
      <c r="GJJ2179" s="1"/>
      <c r="GJL2179" s="650"/>
      <c r="GJM2179" s="645"/>
      <c r="GJN2179" s="659"/>
      <c r="GJO2179" s="654"/>
      <c r="GJP2179" s="655"/>
      <c r="GJQ2179" s="655"/>
      <c r="GJR2179" s="1"/>
      <c r="GJS2179" s="1"/>
      <c r="GJU2179" s="650"/>
      <c r="GJV2179" s="645"/>
      <c r="GJW2179" s="659"/>
      <c r="GJX2179" s="654"/>
      <c r="GJY2179" s="655"/>
      <c r="GJZ2179" s="655"/>
      <c r="GKA2179" s="1"/>
      <c r="GKB2179" s="1"/>
      <c r="GKD2179" s="650"/>
      <c r="GKE2179" s="645"/>
      <c r="GKF2179" s="659"/>
      <c r="GKG2179" s="654"/>
      <c r="GKH2179" s="655"/>
      <c r="GKI2179" s="655"/>
      <c r="GKJ2179" s="1"/>
      <c r="GKK2179" s="1"/>
      <c r="GKM2179" s="650"/>
      <c r="GKN2179" s="645"/>
      <c r="GKO2179" s="659"/>
      <c r="GKP2179" s="654"/>
      <c r="GKQ2179" s="655"/>
      <c r="GKR2179" s="655"/>
      <c r="GKS2179" s="1"/>
      <c r="GKT2179" s="1"/>
      <c r="GKV2179" s="650"/>
      <c r="GKW2179" s="645"/>
      <c r="GKX2179" s="659"/>
      <c r="GKY2179" s="654"/>
      <c r="GKZ2179" s="655"/>
      <c r="GLA2179" s="655"/>
      <c r="GLB2179" s="1"/>
      <c r="GLC2179" s="1"/>
      <c r="GLE2179" s="650"/>
      <c r="GLF2179" s="645"/>
      <c r="GLG2179" s="659"/>
      <c r="GLH2179" s="654"/>
      <c r="GLI2179" s="655"/>
      <c r="GLJ2179" s="655"/>
      <c r="GLK2179" s="1"/>
      <c r="GLL2179" s="1"/>
      <c r="GLN2179" s="650"/>
      <c r="GLO2179" s="645"/>
      <c r="GLP2179" s="659"/>
      <c r="GLQ2179" s="654"/>
      <c r="GLR2179" s="655"/>
      <c r="GLS2179" s="655"/>
      <c r="GLT2179" s="1"/>
      <c r="GLU2179" s="1"/>
      <c r="GLW2179" s="650"/>
      <c r="GLX2179" s="645"/>
      <c r="GLY2179" s="659"/>
      <c r="GLZ2179" s="654"/>
      <c r="GMA2179" s="655"/>
      <c r="GMB2179" s="655"/>
      <c r="GMC2179" s="1"/>
      <c r="GMD2179" s="1"/>
      <c r="GMF2179" s="650"/>
      <c r="GMG2179" s="645"/>
      <c r="GMH2179" s="659"/>
      <c r="GMI2179" s="654"/>
      <c r="GMJ2179" s="655"/>
      <c r="GMK2179" s="655"/>
      <c r="GML2179" s="1"/>
      <c r="GMM2179" s="1"/>
      <c r="GMO2179" s="650"/>
      <c r="GMP2179" s="645"/>
      <c r="GMQ2179" s="659"/>
      <c r="GMR2179" s="654"/>
      <c r="GMS2179" s="655"/>
      <c r="GMT2179" s="655"/>
      <c r="GMU2179" s="1"/>
      <c r="GMV2179" s="1"/>
      <c r="GMX2179" s="650"/>
      <c r="GMY2179" s="645"/>
      <c r="GMZ2179" s="659"/>
      <c r="GNA2179" s="654"/>
      <c r="GNB2179" s="655"/>
      <c r="GNC2179" s="655"/>
      <c r="GND2179" s="1"/>
      <c r="GNE2179" s="1"/>
      <c r="GNG2179" s="650"/>
      <c r="GNH2179" s="645"/>
      <c r="GNI2179" s="659"/>
      <c r="GNJ2179" s="654"/>
      <c r="GNK2179" s="655"/>
      <c r="GNL2179" s="655"/>
      <c r="GNM2179" s="1"/>
      <c r="GNN2179" s="1"/>
      <c r="GNP2179" s="650"/>
      <c r="GNQ2179" s="645"/>
      <c r="GNR2179" s="659"/>
      <c r="GNS2179" s="654"/>
      <c r="GNT2179" s="655"/>
      <c r="GNU2179" s="655"/>
      <c r="GNV2179" s="1"/>
      <c r="GNW2179" s="1"/>
      <c r="GNY2179" s="650"/>
      <c r="GNZ2179" s="645"/>
      <c r="GOA2179" s="659"/>
      <c r="GOB2179" s="654"/>
      <c r="GOC2179" s="655"/>
      <c r="GOD2179" s="655"/>
      <c r="GOE2179" s="1"/>
      <c r="GOF2179" s="1"/>
      <c r="GOH2179" s="650"/>
      <c r="GOI2179" s="645"/>
      <c r="GOJ2179" s="659"/>
      <c r="GOK2179" s="654"/>
      <c r="GOL2179" s="655"/>
      <c r="GOM2179" s="655"/>
      <c r="GON2179" s="1"/>
      <c r="GOO2179" s="1"/>
      <c r="GOQ2179" s="650"/>
      <c r="GOR2179" s="645"/>
      <c r="GOS2179" s="659"/>
      <c r="GOT2179" s="654"/>
      <c r="GOU2179" s="655"/>
      <c r="GOV2179" s="655"/>
      <c r="GOW2179" s="1"/>
      <c r="GOX2179" s="1"/>
      <c r="GOZ2179" s="650"/>
      <c r="GPA2179" s="645"/>
      <c r="GPB2179" s="659"/>
      <c r="GPC2179" s="654"/>
      <c r="GPD2179" s="655"/>
      <c r="GPE2179" s="655"/>
      <c r="GPF2179" s="1"/>
      <c r="GPG2179" s="1"/>
      <c r="GPI2179" s="650"/>
      <c r="GPJ2179" s="645"/>
      <c r="GPK2179" s="659"/>
      <c r="GPL2179" s="654"/>
      <c r="GPM2179" s="655"/>
      <c r="GPN2179" s="655"/>
      <c r="GPO2179" s="1"/>
      <c r="GPP2179" s="1"/>
      <c r="GPR2179" s="650"/>
      <c r="GPS2179" s="645"/>
      <c r="GPT2179" s="659"/>
      <c r="GPU2179" s="654"/>
      <c r="GPV2179" s="655"/>
      <c r="GPW2179" s="655"/>
      <c r="GPX2179" s="1"/>
      <c r="GPY2179" s="1"/>
      <c r="GQA2179" s="650"/>
      <c r="GQB2179" s="645"/>
      <c r="GQC2179" s="659"/>
      <c r="GQD2179" s="654"/>
      <c r="GQE2179" s="655"/>
      <c r="GQF2179" s="655"/>
      <c r="GQG2179" s="1"/>
      <c r="GQH2179" s="1"/>
      <c r="GQJ2179" s="650"/>
      <c r="GQK2179" s="645"/>
      <c r="GQL2179" s="659"/>
      <c r="GQM2179" s="654"/>
      <c r="GQN2179" s="655"/>
      <c r="GQO2179" s="655"/>
      <c r="GQP2179" s="1"/>
      <c r="GQQ2179" s="1"/>
      <c r="GQS2179" s="650"/>
      <c r="GQT2179" s="645"/>
      <c r="GQU2179" s="659"/>
      <c r="GQV2179" s="654"/>
      <c r="GQW2179" s="655"/>
      <c r="GQX2179" s="655"/>
      <c r="GQY2179" s="1"/>
      <c r="GQZ2179" s="1"/>
      <c r="GRB2179" s="650"/>
      <c r="GRC2179" s="645"/>
      <c r="GRD2179" s="659"/>
      <c r="GRE2179" s="654"/>
      <c r="GRF2179" s="655"/>
      <c r="GRG2179" s="655"/>
      <c r="GRH2179" s="1"/>
      <c r="GRI2179" s="1"/>
      <c r="GRK2179" s="650"/>
      <c r="GRL2179" s="645"/>
      <c r="GRM2179" s="659"/>
      <c r="GRN2179" s="654"/>
      <c r="GRO2179" s="655"/>
      <c r="GRP2179" s="655"/>
      <c r="GRQ2179" s="1"/>
      <c r="GRR2179" s="1"/>
      <c r="GRT2179" s="650"/>
      <c r="GRU2179" s="645"/>
      <c r="GRV2179" s="659"/>
      <c r="GRW2179" s="654"/>
      <c r="GRX2179" s="655"/>
      <c r="GRY2179" s="655"/>
      <c r="GRZ2179" s="1"/>
      <c r="GSA2179" s="1"/>
      <c r="GSC2179" s="650"/>
      <c r="GSD2179" s="645"/>
      <c r="GSE2179" s="659"/>
      <c r="GSF2179" s="654"/>
      <c r="GSG2179" s="655"/>
      <c r="GSH2179" s="655"/>
      <c r="GSI2179" s="1"/>
      <c r="GSJ2179" s="1"/>
      <c r="GSL2179" s="650"/>
      <c r="GSM2179" s="645"/>
      <c r="GSN2179" s="659"/>
      <c r="GSO2179" s="654"/>
      <c r="GSP2179" s="655"/>
      <c r="GSQ2179" s="655"/>
      <c r="GSR2179" s="1"/>
      <c r="GSS2179" s="1"/>
      <c r="GSU2179" s="650"/>
      <c r="GSV2179" s="645"/>
      <c r="GSW2179" s="659"/>
      <c r="GSX2179" s="654"/>
      <c r="GSY2179" s="655"/>
      <c r="GSZ2179" s="655"/>
      <c r="GTA2179" s="1"/>
      <c r="GTB2179" s="1"/>
      <c r="GTD2179" s="650"/>
      <c r="GTE2179" s="645"/>
      <c r="GTF2179" s="659"/>
      <c r="GTG2179" s="654"/>
      <c r="GTH2179" s="655"/>
      <c r="GTI2179" s="655"/>
      <c r="GTJ2179" s="1"/>
      <c r="GTK2179" s="1"/>
      <c r="GTM2179" s="650"/>
      <c r="GTN2179" s="645"/>
      <c r="GTO2179" s="659"/>
      <c r="GTP2179" s="654"/>
      <c r="GTQ2179" s="655"/>
      <c r="GTR2179" s="655"/>
      <c r="GTS2179" s="1"/>
      <c r="GTT2179" s="1"/>
      <c r="GTV2179" s="650"/>
      <c r="GTW2179" s="645"/>
      <c r="GTX2179" s="659"/>
      <c r="GTY2179" s="654"/>
      <c r="GTZ2179" s="655"/>
      <c r="GUA2179" s="655"/>
      <c r="GUB2179" s="1"/>
      <c r="GUC2179" s="1"/>
      <c r="GUE2179" s="650"/>
      <c r="GUF2179" s="645"/>
      <c r="GUG2179" s="659"/>
      <c r="GUH2179" s="654"/>
      <c r="GUI2179" s="655"/>
      <c r="GUJ2179" s="655"/>
      <c r="GUK2179" s="1"/>
      <c r="GUL2179" s="1"/>
      <c r="GUN2179" s="650"/>
      <c r="GUO2179" s="645"/>
      <c r="GUP2179" s="659"/>
      <c r="GUQ2179" s="654"/>
      <c r="GUR2179" s="655"/>
      <c r="GUS2179" s="655"/>
      <c r="GUT2179" s="1"/>
      <c r="GUU2179" s="1"/>
      <c r="GUW2179" s="650"/>
      <c r="GUX2179" s="645"/>
      <c r="GUY2179" s="659"/>
      <c r="GUZ2179" s="654"/>
      <c r="GVA2179" s="655"/>
      <c r="GVB2179" s="655"/>
      <c r="GVC2179" s="1"/>
      <c r="GVD2179" s="1"/>
      <c r="GVF2179" s="650"/>
      <c r="GVG2179" s="645"/>
      <c r="GVH2179" s="659"/>
      <c r="GVI2179" s="654"/>
      <c r="GVJ2179" s="655"/>
      <c r="GVK2179" s="655"/>
      <c r="GVL2179" s="1"/>
      <c r="GVM2179" s="1"/>
      <c r="GVO2179" s="650"/>
      <c r="GVP2179" s="645"/>
      <c r="GVQ2179" s="659"/>
      <c r="GVR2179" s="654"/>
      <c r="GVS2179" s="655"/>
      <c r="GVT2179" s="655"/>
      <c r="GVU2179" s="1"/>
      <c r="GVV2179" s="1"/>
      <c r="GVX2179" s="650"/>
      <c r="GVY2179" s="645"/>
      <c r="GVZ2179" s="659"/>
      <c r="GWA2179" s="654"/>
      <c r="GWB2179" s="655"/>
      <c r="GWC2179" s="655"/>
      <c r="GWD2179" s="1"/>
      <c r="GWE2179" s="1"/>
      <c r="GWG2179" s="650"/>
      <c r="GWH2179" s="645"/>
      <c r="GWI2179" s="659"/>
      <c r="GWJ2179" s="654"/>
      <c r="GWK2179" s="655"/>
      <c r="GWL2179" s="655"/>
      <c r="GWM2179" s="1"/>
      <c r="GWN2179" s="1"/>
      <c r="GWP2179" s="650"/>
      <c r="GWQ2179" s="645"/>
      <c r="GWR2179" s="659"/>
      <c r="GWS2179" s="654"/>
      <c r="GWT2179" s="655"/>
      <c r="GWU2179" s="655"/>
      <c r="GWV2179" s="1"/>
      <c r="GWW2179" s="1"/>
      <c r="GWY2179" s="650"/>
      <c r="GWZ2179" s="645"/>
      <c r="GXA2179" s="659"/>
      <c r="GXB2179" s="654"/>
      <c r="GXC2179" s="655"/>
      <c r="GXD2179" s="655"/>
      <c r="GXE2179" s="1"/>
      <c r="GXF2179" s="1"/>
      <c r="GXH2179" s="650"/>
      <c r="GXI2179" s="645"/>
      <c r="GXJ2179" s="659"/>
      <c r="GXK2179" s="654"/>
      <c r="GXL2179" s="655"/>
      <c r="GXM2179" s="655"/>
      <c r="GXN2179" s="1"/>
      <c r="GXO2179" s="1"/>
      <c r="GXQ2179" s="650"/>
      <c r="GXR2179" s="645"/>
      <c r="GXS2179" s="659"/>
      <c r="GXT2179" s="654"/>
      <c r="GXU2179" s="655"/>
      <c r="GXV2179" s="655"/>
      <c r="GXW2179" s="1"/>
      <c r="GXX2179" s="1"/>
      <c r="GXZ2179" s="650"/>
      <c r="GYA2179" s="645"/>
      <c r="GYB2179" s="659"/>
      <c r="GYC2179" s="654"/>
      <c r="GYD2179" s="655"/>
      <c r="GYE2179" s="655"/>
      <c r="GYF2179" s="1"/>
      <c r="GYG2179" s="1"/>
      <c r="GYI2179" s="650"/>
      <c r="GYJ2179" s="645"/>
      <c r="GYK2179" s="659"/>
      <c r="GYL2179" s="654"/>
      <c r="GYM2179" s="655"/>
      <c r="GYN2179" s="655"/>
      <c r="GYO2179" s="1"/>
      <c r="GYP2179" s="1"/>
      <c r="GYR2179" s="650"/>
      <c r="GYS2179" s="645"/>
      <c r="GYT2179" s="659"/>
      <c r="GYU2179" s="654"/>
      <c r="GYV2179" s="655"/>
      <c r="GYW2179" s="655"/>
      <c r="GYX2179" s="1"/>
      <c r="GYY2179" s="1"/>
      <c r="GZA2179" s="650"/>
      <c r="GZB2179" s="645"/>
      <c r="GZC2179" s="659"/>
      <c r="GZD2179" s="654"/>
      <c r="GZE2179" s="655"/>
      <c r="GZF2179" s="655"/>
      <c r="GZG2179" s="1"/>
      <c r="GZH2179" s="1"/>
      <c r="GZJ2179" s="650"/>
      <c r="GZK2179" s="645"/>
      <c r="GZL2179" s="659"/>
      <c r="GZM2179" s="654"/>
      <c r="GZN2179" s="655"/>
      <c r="GZO2179" s="655"/>
      <c r="GZP2179" s="1"/>
      <c r="GZQ2179" s="1"/>
      <c r="GZS2179" s="650"/>
      <c r="GZT2179" s="645"/>
      <c r="GZU2179" s="659"/>
      <c r="GZV2179" s="654"/>
      <c r="GZW2179" s="655"/>
      <c r="GZX2179" s="655"/>
      <c r="GZY2179" s="1"/>
      <c r="GZZ2179" s="1"/>
      <c r="HAB2179" s="650"/>
      <c r="HAC2179" s="645"/>
      <c r="HAD2179" s="659"/>
      <c r="HAE2179" s="654"/>
      <c r="HAF2179" s="655"/>
      <c r="HAG2179" s="655"/>
      <c r="HAH2179" s="1"/>
      <c r="HAI2179" s="1"/>
      <c r="HAK2179" s="650"/>
      <c r="HAL2179" s="645"/>
      <c r="HAM2179" s="659"/>
      <c r="HAN2179" s="654"/>
      <c r="HAO2179" s="655"/>
      <c r="HAP2179" s="655"/>
      <c r="HAQ2179" s="1"/>
      <c r="HAR2179" s="1"/>
      <c r="HAT2179" s="650"/>
      <c r="HAU2179" s="645"/>
      <c r="HAV2179" s="659"/>
      <c r="HAW2179" s="654"/>
      <c r="HAX2179" s="655"/>
      <c r="HAY2179" s="655"/>
      <c r="HAZ2179" s="1"/>
      <c r="HBA2179" s="1"/>
      <c r="HBC2179" s="650"/>
      <c r="HBD2179" s="645"/>
      <c r="HBE2179" s="659"/>
      <c r="HBF2179" s="654"/>
      <c r="HBG2179" s="655"/>
      <c r="HBH2179" s="655"/>
      <c r="HBI2179" s="1"/>
      <c r="HBJ2179" s="1"/>
      <c r="HBL2179" s="650"/>
      <c r="HBM2179" s="645"/>
      <c r="HBN2179" s="659"/>
      <c r="HBO2179" s="654"/>
      <c r="HBP2179" s="655"/>
      <c r="HBQ2179" s="655"/>
      <c r="HBR2179" s="1"/>
      <c r="HBS2179" s="1"/>
      <c r="HBU2179" s="650"/>
      <c r="HBV2179" s="645"/>
      <c r="HBW2179" s="659"/>
      <c r="HBX2179" s="654"/>
      <c r="HBY2179" s="655"/>
      <c r="HBZ2179" s="655"/>
      <c r="HCA2179" s="1"/>
      <c r="HCB2179" s="1"/>
      <c r="HCD2179" s="650"/>
      <c r="HCE2179" s="645"/>
      <c r="HCF2179" s="659"/>
      <c r="HCG2179" s="654"/>
      <c r="HCH2179" s="655"/>
      <c r="HCI2179" s="655"/>
      <c r="HCJ2179" s="1"/>
      <c r="HCK2179" s="1"/>
      <c r="HCM2179" s="650"/>
      <c r="HCN2179" s="645"/>
      <c r="HCO2179" s="659"/>
      <c r="HCP2179" s="654"/>
      <c r="HCQ2179" s="655"/>
      <c r="HCR2179" s="655"/>
      <c r="HCS2179" s="1"/>
      <c r="HCT2179" s="1"/>
      <c r="HCV2179" s="650"/>
      <c r="HCW2179" s="645"/>
      <c r="HCX2179" s="659"/>
      <c r="HCY2179" s="654"/>
      <c r="HCZ2179" s="655"/>
      <c r="HDA2179" s="655"/>
      <c r="HDB2179" s="1"/>
      <c r="HDC2179" s="1"/>
      <c r="HDE2179" s="650"/>
      <c r="HDF2179" s="645"/>
      <c r="HDG2179" s="659"/>
      <c r="HDH2179" s="654"/>
      <c r="HDI2179" s="655"/>
      <c r="HDJ2179" s="655"/>
      <c r="HDK2179" s="1"/>
      <c r="HDL2179" s="1"/>
      <c r="HDN2179" s="650"/>
      <c r="HDO2179" s="645"/>
      <c r="HDP2179" s="659"/>
      <c r="HDQ2179" s="654"/>
      <c r="HDR2179" s="655"/>
      <c r="HDS2179" s="655"/>
      <c r="HDT2179" s="1"/>
      <c r="HDU2179" s="1"/>
      <c r="HDW2179" s="650"/>
      <c r="HDX2179" s="645"/>
      <c r="HDY2179" s="659"/>
      <c r="HDZ2179" s="654"/>
      <c r="HEA2179" s="655"/>
      <c r="HEB2179" s="655"/>
      <c r="HEC2179" s="1"/>
      <c r="HED2179" s="1"/>
      <c r="HEF2179" s="650"/>
      <c r="HEG2179" s="645"/>
      <c r="HEH2179" s="659"/>
      <c r="HEI2179" s="654"/>
      <c r="HEJ2179" s="655"/>
      <c r="HEK2179" s="655"/>
      <c r="HEL2179" s="1"/>
      <c r="HEM2179" s="1"/>
      <c r="HEO2179" s="650"/>
      <c r="HEP2179" s="645"/>
      <c r="HEQ2179" s="659"/>
      <c r="HER2179" s="654"/>
      <c r="HES2179" s="655"/>
      <c r="HET2179" s="655"/>
      <c r="HEU2179" s="1"/>
      <c r="HEV2179" s="1"/>
      <c r="HEX2179" s="650"/>
      <c r="HEY2179" s="645"/>
      <c r="HEZ2179" s="659"/>
      <c r="HFA2179" s="654"/>
      <c r="HFB2179" s="655"/>
      <c r="HFC2179" s="655"/>
      <c r="HFD2179" s="1"/>
      <c r="HFE2179" s="1"/>
      <c r="HFG2179" s="650"/>
      <c r="HFH2179" s="645"/>
      <c r="HFI2179" s="659"/>
      <c r="HFJ2179" s="654"/>
      <c r="HFK2179" s="655"/>
      <c r="HFL2179" s="655"/>
      <c r="HFM2179" s="1"/>
      <c r="HFN2179" s="1"/>
      <c r="HFP2179" s="650"/>
      <c r="HFQ2179" s="645"/>
      <c r="HFR2179" s="659"/>
      <c r="HFS2179" s="654"/>
      <c r="HFT2179" s="655"/>
      <c r="HFU2179" s="655"/>
      <c r="HFV2179" s="1"/>
      <c r="HFW2179" s="1"/>
      <c r="HFY2179" s="650"/>
      <c r="HFZ2179" s="645"/>
      <c r="HGA2179" s="659"/>
      <c r="HGB2179" s="654"/>
      <c r="HGC2179" s="655"/>
      <c r="HGD2179" s="655"/>
      <c r="HGE2179" s="1"/>
      <c r="HGF2179" s="1"/>
      <c r="HGH2179" s="650"/>
      <c r="HGI2179" s="645"/>
      <c r="HGJ2179" s="659"/>
      <c r="HGK2179" s="654"/>
      <c r="HGL2179" s="655"/>
      <c r="HGM2179" s="655"/>
      <c r="HGN2179" s="1"/>
      <c r="HGO2179" s="1"/>
      <c r="HGQ2179" s="650"/>
      <c r="HGR2179" s="645"/>
      <c r="HGS2179" s="659"/>
      <c r="HGT2179" s="654"/>
      <c r="HGU2179" s="655"/>
      <c r="HGV2179" s="655"/>
      <c r="HGW2179" s="1"/>
      <c r="HGX2179" s="1"/>
      <c r="HGZ2179" s="650"/>
      <c r="HHA2179" s="645"/>
      <c r="HHB2179" s="659"/>
      <c r="HHC2179" s="654"/>
      <c r="HHD2179" s="655"/>
      <c r="HHE2179" s="655"/>
      <c r="HHF2179" s="1"/>
      <c r="HHG2179" s="1"/>
      <c r="HHI2179" s="650"/>
      <c r="HHJ2179" s="645"/>
      <c r="HHK2179" s="659"/>
      <c r="HHL2179" s="654"/>
      <c r="HHM2179" s="655"/>
      <c r="HHN2179" s="655"/>
      <c r="HHO2179" s="1"/>
      <c r="HHP2179" s="1"/>
      <c r="HHR2179" s="650"/>
      <c r="HHS2179" s="645"/>
      <c r="HHT2179" s="659"/>
      <c r="HHU2179" s="654"/>
      <c r="HHV2179" s="655"/>
      <c r="HHW2179" s="655"/>
      <c r="HHX2179" s="1"/>
      <c r="HHY2179" s="1"/>
      <c r="HIA2179" s="650"/>
      <c r="HIB2179" s="645"/>
      <c r="HIC2179" s="659"/>
      <c r="HID2179" s="654"/>
      <c r="HIE2179" s="655"/>
      <c r="HIF2179" s="655"/>
      <c r="HIG2179" s="1"/>
      <c r="HIH2179" s="1"/>
      <c r="HIJ2179" s="650"/>
      <c r="HIK2179" s="645"/>
      <c r="HIL2179" s="659"/>
      <c r="HIM2179" s="654"/>
      <c r="HIN2179" s="655"/>
      <c r="HIO2179" s="655"/>
      <c r="HIP2179" s="1"/>
      <c r="HIQ2179" s="1"/>
      <c r="HIS2179" s="650"/>
      <c r="HIT2179" s="645"/>
      <c r="HIU2179" s="659"/>
      <c r="HIV2179" s="654"/>
      <c r="HIW2179" s="655"/>
      <c r="HIX2179" s="655"/>
      <c r="HIY2179" s="1"/>
      <c r="HIZ2179" s="1"/>
      <c r="HJB2179" s="650"/>
      <c r="HJC2179" s="645"/>
      <c r="HJD2179" s="659"/>
      <c r="HJE2179" s="654"/>
      <c r="HJF2179" s="655"/>
      <c r="HJG2179" s="655"/>
      <c r="HJH2179" s="1"/>
      <c r="HJI2179" s="1"/>
      <c r="HJK2179" s="650"/>
      <c r="HJL2179" s="645"/>
      <c r="HJM2179" s="659"/>
      <c r="HJN2179" s="654"/>
      <c r="HJO2179" s="655"/>
      <c r="HJP2179" s="655"/>
      <c r="HJQ2179" s="1"/>
      <c r="HJR2179" s="1"/>
      <c r="HJT2179" s="650"/>
      <c r="HJU2179" s="645"/>
      <c r="HJV2179" s="659"/>
      <c r="HJW2179" s="654"/>
      <c r="HJX2179" s="655"/>
      <c r="HJY2179" s="655"/>
      <c r="HJZ2179" s="1"/>
      <c r="HKA2179" s="1"/>
      <c r="HKC2179" s="650"/>
      <c r="HKD2179" s="645"/>
      <c r="HKE2179" s="659"/>
      <c r="HKF2179" s="654"/>
      <c r="HKG2179" s="655"/>
      <c r="HKH2179" s="655"/>
      <c r="HKI2179" s="1"/>
      <c r="HKJ2179" s="1"/>
      <c r="HKL2179" s="650"/>
      <c r="HKM2179" s="645"/>
      <c r="HKN2179" s="659"/>
      <c r="HKO2179" s="654"/>
      <c r="HKP2179" s="655"/>
      <c r="HKQ2179" s="655"/>
      <c r="HKR2179" s="1"/>
      <c r="HKS2179" s="1"/>
      <c r="HKU2179" s="650"/>
      <c r="HKV2179" s="645"/>
      <c r="HKW2179" s="659"/>
      <c r="HKX2179" s="654"/>
      <c r="HKY2179" s="655"/>
      <c r="HKZ2179" s="655"/>
      <c r="HLA2179" s="1"/>
      <c r="HLB2179" s="1"/>
      <c r="HLD2179" s="650"/>
      <c r="HLE2179" s="645"/>
      <c r="HLF2179" s="659"/>
      <c r="HLG2179" s="654"/>
      <c r="HLH2179" s="655"/>
      <c r="HLI2179" s="655"/>
      <c r="HLJ2179" s="1"/>
      <c r="HLK2179" s="1"/>
      <c r="HLM2179" s="650"/>
      <c r="HLN2179" s="645"/>
      <c r="HLO2179" s="659"/>
      <c r="HLP2179" s="654"/>
      <c r="HLQ2179" s="655"/>
      <c r="HLR2179" s="655"/>
      <c r="HLS2179" s="1"/>
      <c r="HLT2179" s="1"/>
      <c r="HLV2179" s="650"/>
      <c r="HLW2179" s="645"/>
      <c r="HLX2179" s="659"/>
      <c r="HLY2179" s="654"/>
      <c r="HLZ2179" s="655"/>
      <c r="HMA2179" s="655"/>
      <c r="HMB2179" s="1"/>
      <c r="HMC2179" s="1"/>
      <c r="HME2179" s="650"/>
      <c r="HMF2179" s="645"/>
      <c r="HMG2179" s="659"/>
      <c r="HMH2179" s="654"/>
      <c r="HMI2179" s="655"/>
      <c r="HMJ2179" s="655"/>
      <c r="HMK2179" s="1"/>
      <c r="HML2179" s="1"/>
      <c r="HMN2179" s="650"/>
      <c r="HMO2179" s="645"/>
      <c r="HMP2179" s="659"/>
      <c r="HMQ2179" s="654"/>
      <c r="HMR2179" s="655"/>
      <c r="HMS2179" s="655"/>
      <c r="HMT2179" s="1"/>
      <c r="HMU2179" s="1"/>
      <c r="HMW2179" s="650"/>
      <c r="HMX2179" s="645"/>
      <c r="HMY2179" s="659"/>
      <c r="HMZ2179" s="654"/>
      <c r="HNA2179" s="655"/>
      <c r="HNB2179" s="655"/>
      <c r="HNC2179" s="1"/>
      <c r="HND2179" s="1"/>
      <c r="HNF2179" s="650"/>
      <c r="HNG2179" s="645"/>
      <c r="HNH2179" s="659"/>
      <c r="HNI2179" s="654"/>
      <c r="HNJ2179" s="655"/>
      <c r="HNK2179" s="655"/>
      <c r="HNL2179" s="1"/>
      <c r="HNM2179" s="1"/>
      <c r="HNO2179" s="650"/>
      <c r="HNP2179" s="645"/>
      <c r="HNQ2179" s="659"/>
      <c r="HNR2179" s="654"/>
      <c r="HNS2179" s="655"/>
      <c r="HNT2179" s="655"/>
      <c r="HNU2179" s="1"/>
      <c r="HNV2179" s="1"/>
      <c r="HNX2179" s="650"/>
      <c r="HNY2179" s="645"/>
      <c r="HNZ2179" s="659"/>
      <c r="HOA2179" s="654"/>
      <c r="HOB2179" s="655"/>
      <c r="HOC2179" s="655"/>
      <c r="HOD2179" s="1"/>
      <c r="HOE2179" s="1"/>
      <c r="HOG2179" s="650"/>
      <c r="HOH2179" s="645"/>
      <c r="HOI2179" s="659"/>
      <c r="HOJ2179" s="654"/>
      <c r="HOK2179" s="655"/>
      <c r="HOL2179" s="655"/>
      <c r="HOM2179" s="1"/>
      <c r="HON2179" s="1"/>
      <c r="HOP2179" s="650"/>
      <c r="HOQ2179" s="645"/>
      <c r="HOR2179" s="659"/>
      <c r="HOS2179" s="654"/>
      <c r="HOT2179" s="655"/>
      <c r="HOU2179" s="655"/>
      <c r="HOV2179" s="1"/>
      <c r="HOW2179" s="1"/>
      <c r="HOY2179" s="650"/>
      <c r="HOZ2179" s="645"/>
      <c r="HPA2179" s="659"/>
      <c r="HPB2179" s="654"/>
      <c r="HPC2179" s="655"/>
      <c r="HPD2179" s="655"/>
      <c r="HPE2179" s="1"/>
      <c r="HPF2179" s="1"/>
      <c r="HPH2179" s="650"/>
      <c r="HPI2179" s="645"/>
      <c r="HPJ2179" s="659"/>
      <c r="HPK2179" s="654"/>
      <c r="HPL2179" s="655"/>
      <c r="HPM2179" s="655"/>
      <c r="HPN2179" s="1"/>
      <c r="HPO2179" s="1"/>
      <c r="HPQ2179" s="650"/>
      <c r="HPR2179" s="645"/>
      <c r="HPS2179" s="659"/>
      <c r="HPT2179" s="654"/>
      <c r="HPU2179" s="655"/>
      <c r="HPV2179" s="655"/>
      <c r="HPW2179" s="1"/>
      <c r="HPX2179" s="1"/>
      <c r="HPZ2179" s="650"/>
      <c r="HQA2179" s="645"/>
      <c r="HQB2179" s="659"/>
      <c r="HQC2179" s="654"/>
      <c r="HQD2179" s="655"/>
      <c r="HQE2179" s="655"/>
      <c r="HQF2179" s="1"/>
      <c r="HQG2179" s="1"/>
      <c r="HQI2179" s="650"/>
      <c r="HQJ2179" s="645"/>
      <c r="HQK2179" s="659"/>
      <c r="HQL2179" s="654"/>
      <c r="HQM2179" s="655"/>
      <c r="HQN2179" s="655"/>
      <c r="HQO2179" s="1"/>
      <c r="HQP2179" s="1"/>
      <c r="HQR2179" s="650"/>
      <c r="HQS2179" s="645"/>
      <c r="HQT2179" s="659"/>
      <c r="HQU2179" s="654"/>
      <c r="HQV2179" s="655"/>
      <c r="HQW2179" s="655"/>
      <c r="HQX2179" s="1"/>
      <c r="HQY2179" s="1"/>
      <c r="HRA2179" s="650"/>
      <c r="HRB2179" s="645"/>
      <c r="HRC2179" s="659"/>
      <c r="HRD2179" s="654"/>
      <c r="HRE2179" s="655"/>
      <c r="HRF2179" s="655"/>
      <c r="HRG2179" s="1"/>
      <c r="HRH2179" s="1"/>
      <c r="HRJ2179" s="650"/>
      <c r="HRK2179" s="645"/>
      <c r="HRL2179" s="659"/>
      <c r="HRM2179" s="654"/>
      <c r="HRN2179" s="655"/>
      <c r="HRO2179" s="655"/>
      <c r="HRP2179" s="1"/>
      <c r="HRQ2179" s="1"/>
      <c r="HRS2179" s="650"/>
      <c r="HRT2179" s="645"/>
      <c r="HRU2179" s="659"/>
      <c r="HRV2179" s="654"/>
      <c r="HRW2179" s="655"/>
      <c r="HRX2179" s="655"/>
      <c r="HRY2179" s="1"/>
      <c r="HRZ2179" s="1"/>
      <c r="HSB2179" s="650"/>
      <c r="HSC2179" s="645"/>
      <c r="HSD2179" s="659"/>
      <c r="HSE2179" s="654"/>
      <c r="HSF2179" s="655"/>
      <c r="HSG2179" s="655"/>
      <c r="HSH2179" s="1"/>
      <c r="HSI2179" s="1"/>
      <c r="HSK2179" s="650"/>
      <c r="HSL2179" s="645"/>
      <c r="HSM2179" s="659"/>
      <c r="HSN2179" s="654"/>
      <c r="HSO2179" s="655"/>
      <c r="HSP2179" s="655"/>
      <c r="HSQ2179" s="1"/>
      <c r="HSR2179" s="1"/>
      <c r="HST2179" s="650"/>
      <c r="HSU2179" s="645"/>
      <c r="HSV2179" s="659"/>
      <c r="HSW2179" s="654"/>
      <c r="HSX2179" s="655"/>
      <c r="HSY2179" s="655"/>
      <c r="HSZ2179" s="1"/>
      <c r="HTA2179" s="1"/>
      <c r="HTC2179" s="650"/>
      <c r="HTD2179" s="645"/>
      <c r="HTE2179" s="659"/>
      <c r="HTF2179" s="654"/>
      <c r="HTG2179" s="655"/>
      <c r="HTH2179" s="655"/>
      <c r="HTI2179" s="1"/>
      <c r="HTJ2179" s="1"/>
      <c r="HTL2179" s="650"/>
      <c r="HTM2179" s="645"/>
      <c r="HTN2179" s="659"/>
      <c r="HTO2179" s="654"/>
      <c r="HTP2179" s="655"/>
      <c r="HTQ2179" s="655"/>
      <c r="HTR2179" s="1"/>
      <c r="HTS2179" s="1"/>
      <c r="HTU2179" s="650"/>
      <c r="HTV2179" s="645"/>
      <c r="HTW2179" s="659"/>
      <c r="HTX2179" s="654"/>
      <c r="HTY2179" s="655"/>
      <c r="HTZ2179" s="655"/>
      <c r="HUA2179" s="1"/>
      <c r="HUB2179" s="1"/>
      <c r="HUD2179" s="650"/>
      <c r="HUE2179" s="645"/>
      <c r="HUF2179" s="659"/>
      <c r="HUG2179" s="654"/>
      <c r="HUH2179" s="655"/>
      <c r="HUI2179" s="655"/>
      <c r="HUJ2179" s="1"/>
      <c r="HUK2179" s="1"/>
      <c r="HUM2179" s="650"/>
      <c r="HUN2179" s="645"/>
      <c r="HUO2179" s="659"/>
      <c r="HUP2179" s="654"/>
      <c r="HUQ2179" s="655"/>
      <c r="HUR2179" s="655"/>
      <c r="HUS2179" s="1"/>
      <c r="HUT2179" s="1"/>
      <c r="HUV2179" s="650"/>
      <c r="HUW2179" s="645"/>
      <c r="HUX2179" s="659"/>
      <c r="HUY2179" s="654"/>
      <c r="HUZ2179" s="655"/>
      <c r="HVA2179" s="655"/>
      <c r="HVB2179" s="1"/>
      <c r="HVC2179" s="1"/>
      <c r="HVE2179" s="650"/>
      <c r="HVF2179" s="645"/>
      <c r="HVG2179" s="659"/>
      <c r="HVH2179" s="654"/>
      <c r="HVI2179" s="655"/>
      <c r="HVJ2179" s="655"/>
      <c r="HVK2179" s="1"/>
      <c r="HVL2179" s="1"/>
      <c r="HVN2179" s="650"/>
      <c r="HVO2179" s="645"/>
      <c r="HVP2179" s="659"/>
      <c r="HVQ2179" s="654"/>
      <c r="HVR2179" s="655"/>
      <c r="HVS2179" s="655"/>
      <c r="HVT2179" s="1"/>
      <c r="HVU2179" s="1"/>
      <c r="HVW2179" s="650"/>
      <c r="HVX2179" s="645"/>
      <c r="HVY2179" s="659"/>
      <c r="HVZ2179" s="654"/>
      <c r="HWA2179" s="655"/>
      <c r="HWB2179" s="655"/>
      <c r="HWC2179" s="1"/>
      <c r="HWD2179" s="1"/>
      <c r="HWF2179" s="650"/>
      <c r="HWG2179" s="645"/>
      <c r="HWH2179" s="659"/>
      <c r="HWI2179" s="654"/>
      <c r="HWJ2179" s="655"/>
      <c r="HWK2179" s="655"/>
      <c r="HWL2179" s="1"/>
      <c r="HWM2179" s="1"/>
      <c r="HWO2179" s="650"/>
      <c r="HWP2179" s="645"/>
      <c r="HWQ2179" s="659"/>
      <c r="HWR2179" s="654"/>
      <c r="HWS2179" s="655"/>
      <c r="HWT2179" s="655"/>
      <c r="HWU2179" s="1"/>
      <c r="HWV2179" s="1"/>
      <c r="HWX2179" s="650"/>
      <c r="HWY2179" s="645"/>
      <c r="HWZ2179" s="659"/>
      <c r="HXA2179" s="654"/>
      <c r="HXB2179" s="655"/>
      <c r="HXC2179" s="655"/>
      <c r="HXD2179" s="1"/>
      <c r="HXE2179" s="1"/>
      <c r="HXG2179" s="650"/>
      <c r="HXH2179" s="645"/>
      <c r="HXI2179" s="659"/>
      <c r="HXJ2179" s="654"/>
      <c r="HXK2179" s="655"/>
      <c r="HXL2179" s="655"/>
      <c r="HXM2179" s="1"/>
      <c r="HXN2179" s="1"/>
      <c r="HXP2179" s="650"/>
      <c r="HXQ2179" s="645"/>
      <c r="HXR2179" s="659"/>
      <c r="HXS2179" s="654"/>
      <c r="HXT2179" s="655"/>
      <c r="HXU2179" s="655"/>
      <c r="HXV2179" s="1"/>
      <c r="HXW2179" s="1"/>
      <c r="HXY2179" s="650"/>
      <c r="HXZ2179" s="645"/>
      <c r="HYA2179" s="659"/>
      <c r="HYB2179" s="654"/>
      <c r="HYC2179" s="655"/>
      <c r="HYD2179" s="655"/>
      <c r="HYE2179" s="1"/>
      <c r="HYF2179" s="1"/>
      <c r="HYH2179" s="650"/>
      <c r="HYI2179" s="645"/>
      <c r="HYJ2179" s="659"/>
      <c r="HYK2179" s="654"/>
      <c r="HYL2179" s="655"/>
      <c r="HYM2179" s="655"/>
      <c r="HYN2179" s="1"/>
      <c r="HYO2179" s="1"/>
      <c r="HYQ2179" s="650"/>
      <c r="HYR2179" s="645"/>
      <c r="HYS2179" s="659"/>
      <c r="HYT2179" s="654"/>
      <c r="HYU2179" s="655"/>
      <c r="HYV2179" s="655"/>
      <c r="HYW2179" s="1"/>
      <c r="HYX2179" s="1"/>
      <c r="HYZ2179" s="650"/>
      <c r="HZA2179" s="645"/>
      <c r="HZB2179" s="659"/>
      <c r="HZC2179" s="654"/>
      <c r="HZD2179" s="655"/>
      <c r="HZE2179" s="655"/>
      <c r="HZF2179" s="1"/>
      <c r="HZG2179" s="1"/>
      <c r="HZI2179" s="650"/>
      <c r="HZJ2179" s="645"/>
      <c r="HZK2179" s="659"/>
      <c r="HZL2179" s="654"/>
      <c r="HZM2179" s="655"/>
      <c r="HZN2179" s="655"/>
      <c r="HZO2179" s="1"/>
      <c r="HZP2179" s="1"/>
      <c r="HZR2179" s="650"/>
      <c r="HZS2179" s="645"/>
      <c r="HZT2179" s="659"/>
      <c r="HZU2179" s="654"/>
      <c r="HZV2179" s="655"/>
      <c r="HZW2179" s="655"/>
      <c r="HZX2179" s="1"/>
      <c r="HZY2179" s="1"/>
      <c r="IAA2179" s="650"/>
      <c r="IAB2179" s="645"/>
      <c r="IAC2179" s="659"/>
      <c r="IAD2179" s="654"/>
      <c r="IAE2179" s="655"/>
      <c r="IAF2179" s="655"/>
      <c r="IAG2179" s="1"/>
      <c r="IAH2179" s="1"/>
      <c r="IAJ2179" s="650"/>
      <c r="IAK2179" s="645"/>
      <c r="IAL2179" s="659"/>
      <c r="IAM2179" s="654"/>
      <c r="IAN2179" s="655"/>
      <c r="IAO2179" s="655"/>
      <c r="IAP2179" s="1"/>
      <c r="IAQ2179" s="1"/>
      <c r="IAS2179" s="650"/>
      <c r="IAT2179" s="645"/>
      <c r="IAU2179" s="659"/>
      <c r="IAV2179" s="654"/>
      <c r="IAW2179" s="655"/>
      <c r="IAX2179" s="655"/>
      <c r="IAY2179" s="1"/>
      <c r="IAZ2179" s="1"/>
      <c r="IBB2179" s="650"/>
      <c r="IBC2179" s="645"/>
      <c r="IBD2179" s="659"/>
      <c r="IBE2179" s="654"/>
      <c r="IBF2179" s="655"/>
      <c r="IBG2179" s="655"/>
      <c r="IBH2179" s="1"/>
      <c r="IBI2179" s="1"/>
      <c r="IBK2179" s="650"/>
      <c r="IBL2179" s="645"/>
      <c r="IBM2179" s="659"/>
      <c r="IBN2179" s="654"/>
      <c r="IBO2179" s="655"/>
      <c r="IBP2179" s="655"/>
      <c r="IBQ2179" s="1"/>
      <c r="IBR2179" s="1"/>
      <c r="IBT2179" s="650"/>
      <c r="IBU2179" s="645"/>
      <c r="IBV2179" s="659"/>
      <c r="IBW2179" s="654"/>
      <c r="IBX2179" s="655"/>
      <c r="IBY2179" s="655"/>
      <c r="IBZ2179" s="1"/>
      <c r="ICA2179" s="1"/>
      <c r="ICC2179" s="650"/>
      <c r="ICD2179" s="645"/>
      <c r="ICE2179" s="659"/>
      <c r="ICF2179" s="654"/>
      <c r="ICG2179" s="655"/>
      <c r="ICH2179" s="655"/>
      <c r="ICI2179" s="1"/>
      <c r="ICJ2179" s="1"/>
      <c r="ICL2179" s="650"/>
      <c r="ICM2179" s="645"/>
      <c r="ICN2179" s="659"/>
      <c r="ICO2179" s="654"/>
      <c r="ICP2179" s="655"/>
      <c r="ICQ2179" s="655"/>
      <c r="ICR2179" s="1"/>
      <c r="ICS2179" s="1"/>
      <c r="ICU2179" s="650"/>
      <c r="ICV2179" s="645"/>
      <c r="ICW2179" s="659"/>
      <c r="ICX2179" s="654"/>
      <c r="ICY2179" s="655"/>
      <c r="ICZ2179" s="655"/>
      <c r="IDA2179" s="1"/>
      <c r="IDB2179" s="1"/>
      <c r="IDD2179" s="650"/>
      <c r="IDE2179" s="645"/>
      <c r="IDF2179" s="659"/>
      <c r="IDG2179" s="654"/>
      <c r="IDH2179" s="655"/>
      <c r="IDI2179" s="655"/>
      <c r="IDJ2179" s="1"/>
      <c r="IDK2179" s="1"/>
      <c r="IDM2179" s="650"/>
      <c r="IDN2179" s="645"/>
      <c r="IDO2179" s="659"/>
      <c r="IDP2179" s="654"/>
      <c r="IDQ2179" s="655"/>
      <c r="IDR2179" s="655"/>
      <c r="IDS2179" s="1"/>
      <c r="IDT2179" s="1"/>
      <c r="IDV2179" s="650"/>
      <c r="IDW2179" s="645"/>
      <c r="IDX2179" s="659"/>
      <c r="IDY2179" s="654"/>
      <c r="IDZ2179" s="655"/>
      <c r="IEA2179" s="655"/>
      <c r="IEB2179" s="1"/>
      <c r="IEC2179" s="1"/>
      <c r="IEE2179" s="650"/>
      <c r="IEF2179" s="645"/>
      <c r="IEG2179" s="659"/>
      <c r="IEH2179" s="654"/>
      <c r="IEI2179" s="655"/>
      <c r="IEJ2179" s="655"/>
      <c r="IEK2179" s="1"/>
      <c r="IEL2179" s="1"/>
      <c r="IEN2179" s="650"/>
      <c r="IEO2179" s="645"/>
      <c r="IEP2179" s="659"/>
      <c r="IEQ2179" s="654"/>
      <c r="IER2179" s="655"/>
      <c r="IES2179" s="655"/>
      <c r="IET2179" s="1"/>
      <c r="IEU2179" s="1"/>
      <c r="IEW2179" s="650"/>
      <c r="IEX2179" s="645"/>
      <c r="IEY2179" s="659"/>
      <c r="IEZ2179" s="654"/>
      <c r="IFA2179" s="655"/>
      <c r="IFB2179" s="655"/>
      <c r="IFC2179" s="1"/>
      <c r="IFD2179" s="1"/>
      <c r="IFF2179" s="650"/>
      <c r="IFG2179" s="645"/>
      <c r="IFH2179" s="659"/>
      <c r="IFI2179" s="654"/>
      <c r="IFJ2179" s="655"/>
      <c r="IFK2179" s="655"/>
      <c r="IFL2179" s="1"/>
      <c r="IFM2179" s="1"/>
      <c r="IFO2179" s="650"/>
      <c r="IFP2179" s="645"/>
      <c r="IFQ2179" s="659"/>
      <c r="IFR2179" s="654"/>
      <c r="IFS2179" s="655"/>
      <c r="IFT2179" s="655"/>
      <c r="IFU2179" s="1"/>
      <c r="IFV2179" s="1"/>
      <c r="IFX2179" s="650"/>
      <c r="IFY2179" s="645"/>
      <c r="IFZ2179" s="659"/>
      <c r="IGA2179" s="654"/>
      <c r="IGB2179" s="655"/>
      <c r="IGC2179" s="655"/>
      <c r="IGD2179" s="1"/>
      <c r="IGE2179" s="1"/>
      <c r="IGG2179" s="650"/>
      <c r="IGH2179" s="645"/>
      <c r="IGI2179" s="659"/>
      <c r="IGJ2179" s="654"/>
      <c r="IGK2179" s="655"/>
      <c r="IGL2179" s="655"/>
      <c r="IGM2179" s="1"/>
      <c r="IGN2179" s="1"/>
      <c r="IGP2179" s="650"/>
      <c r="IGQ2179" s="645"/>
      <c r="IGR2179" s="659"/>
      <c r="IGS2179" s="654"/>
      <c r="IGT2179" s="655"/>
      <c r="IGU2179" s="655"/>
      <c r="IGV2179" s="1"/>
      <c r="IGW2179" s="1"/>
      <c r="IGY2179" s="650"/>
      <c r="IGZ2179" s="645"/>
      <c r="IHA2179" s="659"/>
      <c r="IHB2179" s="654"/>
      <c r="IHC2179" s="655"/>
      <c r="IHD2179" s="655"/>
      <c r="IHE2179" s="1"/>
      <c r="IHF2179" s="1"/>
      <c r="IHH2179" s="650"/>
      <c r="IHI2179" s="645"/>
      <c r="IHJ2179" s="659"/>
      <c r="IHK2179" s="654"/>
      <c r="IHL2179" s="655"/>
      <c r="IHM2179" s="655"/>
      <c r="IHN2179" s="1"/>
      <c r="IHO2179" s="1"/>
      <c r="IHQ2179" s="650"/>
      <c r="IHR2179" s="645"/>
      <c r="IHS2179" s="659"/>
      <c r="IHT2179" s="654"/>
      <c r="IHU2179" s="655"/>
      <c r="IHV2179" s="655"/>
      <c r="IHW2179" s="1"/>
      <c r="IHX2179" s="1"/>
      <c r="IHZ2179" s="650"/>
      <c r="IIA2179" s="645"/>
      <c r="IIB2179" s="659"/>
      <c r="IIC2179" s="654"/>
      <c r="IID2179" s="655"/>
      <c r="IIE2179" s="655"/>
      <c r="IIF2179" s="1"/>
      <c r="IIG2179" s="1"/>
      <c r="III2179" s="650"/>
      <c r="IIJ2179" s="645"/>
      <c r="IIK2179" s="659"/>
      <c r="IIL2179" s="654"/>
      <c r="IIM2179" s="655"/>
      <c r="IIN2179" s="655"/>
      <c r="IIO2179" s="1"/>
      <c r="IIP2179" s="1"/>
      <c r="IIR2179" s="650"/>
      <c r="IIS2179" s="645"/>
      <c r="IIT2179" s="659"/>
      <c r="IIU2179" s="654"/>
      <c r="IIV2179" s="655"/>
      <c r="IIW2179" s="655"/>
      <c r="IIX2179" s="1"/>
      <c r="IIY2179" s="1"/>
      <c r="IJA2179" s="650"/>
      <c r="IJB2179" s="645"/>
      <c r="IJC2179" s="659"/>
      <c r="IJD2179" s="654"/>
      <c r="IJE2179" s="655"/>
      <c r="IJF2179" s="655"/>
      <c r="IJG2179" s="1"/>
      <c r="IJH2179" s="1"/>
      <c r="IJJ2179" s="650"/>
      <c r="IJK2179" s="645"/>
      <c r="IJL2179" s="659"/>
      <c r="IJM2179" s="654"/>
      <c r="IJN2179" s="655"/>
      <c r="IJO2179" s="655"/>
      <c r="IJP2179" s="1"/>
      <c r="IJQ2179" s="1"/>
      <c r="IJS2179" s="650"/>
      <c r="IJT2179" s="645"/>
      <c r="IJU2179" s="659"/>
      <c r="IJV2179" s="654"/>
      <c r="IJW2179" s="655"/>
      <c r="IJX2179" s="655"/>
      <c r="IJY2179" s="1"/>
      <c r="IJZ2179" s="1"/>
      <c r="IKB2179" s="650"/>
      <c r="IKC2179" s="645"/>
      <c r="IKD2179" s="659"/>
      <c r="IKE2179" s="654"/>
      <c r="IKF2179" s="655"/>
      <c r="IKG2179" s="655"/>
      <c r="IKH2179" s="1"/>
      <c r="IKI2179" s="1"/>
      <c r="IKK2179" s="650"/>
      <c r="IKL2179" s="645"/>
      <c r="IKM2179" s="659"/>
      <c r="IKN2179" s="654"/>
      <c r="IKO2179" s="655"/>
      <c r="IKP2179" s="655"/>
      <c r="IKQ2179" s="1"/>
      <c r="IKR2179" s="1"/>
      <c r="IKT2179" s="650"/>
      <c r="IKU2179" s="645"/>
      <c r="IKV2179" s="659"/>
      <c r="IKW2179" s="654"/>
      <c r="IKX2179" s="655"/>
      <c r="IKY2179" s="655"/>
      <c r="IKZ2179" s="1"/>
      <c r="ILA2179" s="1"/>
      <c r="ILC2179" s="650"/>
      <c r="ILD2179" s="645"/>
      <c r="ILE2179" s="659"/>
      <c r="ILF2179" s="654"/>
      <c r="ILG2179" s="655"/>
      <c r="ILH2179" s="655"/>
      <c r="ILI2179" s="1"/>
      <c r="ILJ2179" s="1"/>
      <c r="ILL2179" s="650"/>
      <c r="ILM2179" s="645"/>
      <c r="ILN2179" s="659"/>
      <c r="ILO2179" s="654"/>
      <c r="ILP2179" s="655"/>
      <c r="ILQ2179" s="655"/>
      <c r="ILR2179" s="1"/>
      <c r="ILS2179" s="1"/>
      <c r="ILU2179" s="650"/>
      <c r="ILV2179" s="645"/>
      <c r="ILW2179" s="659"/>
      <c r="ILX2179" s="654"/>
      <c r="ILY2179" s="655"/>
      <c r="ILZ2179" s="655"/>
      <c r="IMA2179" s="1"/>
      <c r="IMB2179" s="1"/>
      <c r="IMD2179" s="650"/>
      <c r="IME2179" s="645"/>
      <c r="IMF2179" s="659"/>
      <c r="IMG2179" s="654"/>
      <c r="IMH2179" s="655"/>
      <c r="IMI2179" s="655"/>
      <c r="IMJ2179" s="1"/>
      <c r="IMK2179" s="1"/>
      <c r="IMM2179" s="650"/>
      <c r="IMN2179" s="645"/>
      <c r="IMO2179" s="659"/>
      <c r="IMP2179" s="654"/>
      <c r="IMQ2179" s="655"/>
      <c r="IMR2179" s="655"/>
      <c r="IMS2179" s="1"/>
      <c r="IMT2179" s="1"/>
      <c r="IMV2179" s="650"/>
      <c r="IMW2179" s="645"/>
      <c r="IMX2179" s="659"/>
      <c r="IMY2179" s="654"/>
      <c r="IMZ2179" s="655"/>
      <c r="INA2179" s="655"/>
      <c r="INB2179" s="1"/>
      <c r="INC2179" s="1"/>
      <c r="INE2179" s="650"/>
      <c r="INF2179" s="645"/>
      <c r="ING2179" s="659"/>
      <c r="INH2179" s="654"/>
      <c r="INI2179" s="655"/>
      <c r="INJ2179" s="655"/>
      <c r="INK2179" s="1"/>
      <c r="INL2179" s="1"/>
      <c r="INN2179" s="650"/>
      <c r="INO2179" s="645"/>
      <c r="INP2179" s="659"/>
      <c r="INQ2179" s="654"/>
      <c r="INR2179" s="655"/>
      <c r="INS2179" s="655"/>
      <c r="INT2179" s="1"/>
      <c r="INU2179" s="1"/>
      <c r="INW2179" s="650"/>
      <c r="INX2179" s="645"/>
      <c r="INY2179" s="659"/>
      <c r="INZ2179" s="654"/>
      <c r="IOA2179" s="655"/>
      <c r="IOB2179" s="655"/>
      <c r="IOC2179" s="1"/>
      <c r="IOD2179" s="1"/>
      <c r="IOF2179" s="650"/>
      <c r="IOG2179" s="645"/>
      <c r="IOH2179" s="659"/>
      <c r="IOI2179" s="654"/>
      <c r="IOJ2179" s="655"/>
      <c r="IOK2179" s="655"/>
      <c r="IOL2179" s="1"/>
      <c r="IOM2179" s="1"/>
      <c r="IOO2179" s="650"/>
      <c r="IOP2179" s="645"/>
      <c r="IOQ2179" s="659"/>
      <c r="IOR2179" s="654"/>
      <c r="IOS2179" s="655"/>
      <c r="IOT2179" s="655"/>
      <c r="IOU2179" s="1"/>
      <c r="IOV2179" s="1"/>
      <c r="IOX2179" s="650"/>
      <c r="IOY2179" s="645"/>
      <c r="IOZ2179" s="659"/>
      <c r="IPA2179" s="654"/>
      <c r="IPB2179" s="655"/>
      <c r="IPC2179" s="655"/>
      <c r="IPD2179" s="1"/>
      <c r="IPE2179" s="1"/>
      <c r="IPG2179" s="650"/>
      <c r="IPH2179" s="645"/>
      <c r="IPI2179" s="659"/>
      <c r="IPJ2179" s="654"/>
      <c r="IPK2179" s="655"/>
      <c r="IPL2179" s="655"/>
      <c r="IPM2179" s="1"/>
      <c r="IPN2179" s="1"/>
      <c r="IPP2179" s="650"/>
      <c r="IPQ2179" s="645"/>
      <c r="IPR2179" s="659"/>
      <c r="IPS2179" s="654"/>
      <c r="IPT2179" s="655"/>
      <c r="IPU2179" s="655"/>
      <c r="IPV2179" s="1"/>
      <c r="IPW2179" s="1"/>
      <c r="IPY2179" s="650"/>
      <c r="IPZ2179" s="645"/>
      <c r="IQA2179" s="659"/>
      <c r="IQB2179" s="654"/>
      <c r="IQC2179" s="655"/>
      <c r="IQD2179" s="655"/>
      <c r="IQE2179" s="1"/>
      <c r="IQF2179" s="1"/>
      <c r="IQH2179" s="650"/>
      <c r="IQI2179" s="645"/>
      <c r="IQJ2179" s="659"/>
      <c r="IQK2179" s="654"/>
      <c r="IQL2179" s="655"/>
      <c r="IQM2179" s="655"/>
      <c r="IQN2179" s="1"/>
      <c r="IQO2179" s="1"/>
      <c r="IQQ2179" s="650"/>
      <c r="IQR2179" s="645"/>
      <c r="IQS2179" s="659"/>
      <c r="IQT2179" s="654"/>
      <c r="IQU2179" s="655"/>
      <c r="IQV2179" s="655"/>
      <c r="IQW2179" s="1"/>
      <c r="IQX2179" s="1"/>
      <c r="IQZ2179" s="650"/>
      <c r="IRA2179" s="645"/>
      <c r="IRB2179" s="659"/>
      <c r="IRC2179" s="654"/>
      <c r="IRD2179" s="655"/>
      <c r="IRE2179" s="655"/>
      <c r="IRF2179" s="1"/>
      <c r="IRG2179" s="1"/>
      <c r="IRI2179" s="650"/>
      <c r="IRJ2179" s="645"/>
      <c r="IRK2179" s="659"/>
      <c r="IRL2179" s="654"/>
      <c r="IRM2179" s="655"/>
      <c r="IRN2179" s="655"/>
      <c r="IRO2179" s="1"/>
      <c r="IRP2179" s="1"/>
      <c r="IRR2179" s="650"/>
      <c r="IRS2179" s="645"/>
      <c r="IRT2179" s="659"/>
      <c r="IRU2179" s="654"/>
      <c r="IRV2179" s="655"/>
      <c r="IRW2179" s="655"/>
      <c r="IRX2179" s="1"/>
      <c r="IRY2179" s="1"/>
      <c r="ISA2179" s="650"/>
      <c r="ISB2179" s="645"/>
      <c r="ISC2179" s="659"/>
      <c r="ISD2179" s="654"/>
      <c r="ISE2179" s="655"/>
      <c r="ISF2179" s="655"/>
      <c r="ISG2179" s="1"/>
      <c r="ISH2179" s="1"/>
      <c r="ISJ2179" s="650"/>
      <c r="ISK2179" s="645"/>
      <c r="ISL2179" s="659"/>
      <c r="ISM2179" s="654"/>
      <c r="ISN2179" s="655"/>
      <c r="ISO2179" s="655"/>
      <c r="ISP2179" s="1"/>
      <c r="ISQ2179" s="1"/>
      <c r="ISS2179" s="650"/>
      <c r="IST2179" s="645"/>
      <c r="ISU2179" s="659"/>
      <c r="ISV2179" s="654"/>
      <c r="ISW2179" s="655"/>
      <c r="ISX2179" s="655"/>
      <c r="ISY2179" s="1"/>
      <c r="ISZ2179" s="1"/>
      <c r="ITB2179" s="650"/>
      <c r="ITC2179" s="645"/>
      <c r="ITD2179" s="659"/>
      <c r="ITE2179" s="654"/>
      <c r="ITF2179" s="655"/>
      <c r="ITG2179" s="655"/>
      <c r="ITH2179" s="1"/>
      <c r="ITI2179" s="1"/>
      <c r="ITK2179" s="650"/>
      <c r="ITL2179" s="645"/>
      <c r="ITM2179" s="659"/>
      <c r="ITN2179" s="654"/>
      <c r="ITO2179" s="655"/>
      <c r="ITP2179" s="655"/>
      <c r="ITQ2179" s="1"/>
      <c r="ITR2179" s="1"/>
      <c r="ITT2179" s="650"/>
      <c r="ITU2179" s="645"/>
      <c r="ITV2179" s="659"/>
      <c r="ITW2179" s="654"/>
      <c r="ITX2179" s="655"/>
      <c r="ITY2179" s="655"/>
      <c r="ITZ2179" s="1"/>
      <c r="IUA2179" s="1"/>
      <c r="IUC2179" s="650"/>
      <c r="IUD2179" s="645"/>
      <c r="IUE2179" s="659"/>
      <c r="IUF2179" s="654"/>
      <c r="IUG2179" s="655"/>
      <c r="IUH2179" s="655"/>
      <c r="IUI2179" s="1"/>
      <c r="IUJ2179" s="1"/>
      <c r="IUL2179" s="650"/>
      <c r="IUM2179" s="645"/>
      <c r="IUN2179" s="659"/>
      <c r="IUO2179" s="654"/>
      <c r="IUP2179" s="655"/>
      <c r="IUQ2179" s="655"/>
      <c r="IUR2179" s="1"/>
      <c r="IUS2179" s="1"/>
      <c r="IUU2179" s="650"/>
      <c r="IUV2179" s="645"/>
      <c r="IUW2179" s="659"/>
      <c r="IUX2179" s="654"/>
      <c r="IUY2179" s="655"/>
      <c r="IUZ2179" s="655"/>
      <c r="IVA2179" s="1"/>
      <c r="IVB2179" s="1"/>
      <c r="IVD2179" s="650"/>
      <c r="IVE2179" s="645"/>
      <c r="IVF2179" s="659"/>
      <c r="IVG2179" s="654"/>
      <c r="IVH2179" s="655"/>
      <c r="IVI2179" s="655"/>
      <c r="IVJ2179" s="1"/>
      <c r="IVK2179" s="1"/>
      <c r="IVM2179" s="650"/>
      <c r="IVN2179" s="645"/>
      <c r="IVO2179" s="659"/>
      <c r="IVP2179" s="654"/>
      <c r="IVQ2179" s="655"/>
      <c r="IVR2179" s="655"/>
      <c r="IVS2179" s="1"/>
      <c r="IVT2179" s="1"/>
      <c r="IVV2179" s="650"/>
      <c r="IVW2179" s="645"/>
      <c r="IVX2179" s="659"/>
      <c r="IVY2179" s="654"/>
      <c r="IVZ2179" s="655"/>
      <c r="IWA2179" s="655"/>
      <c r="IWB2179" s="1"/>
      <c r="IWC2179" s="1"/>
      <c r="IWE2179" s="650"/>
      <c r="IWF2179" s="645"/>
      <c r="IWG2179" s="659"/>
      <c r="IWH2179" s="654"/>
      <c r="IWI2179" s="655"/>
      <c r="IWJ2179" s="655"/>
      <c r="IWK2179" s="1"/>
      <c r="IWL2179" s="1"/>
      <c r="IWN2179" s="650"/>
      <c r="IWO2179" s="645"/>
      <c r="IWP2179" s="659"/>
      <c r="IWQ2179" s="654"/>
      <c r="IWR2179" s="655"/>
      <c r="IWS2179" s="655"/>
      <c r="IWT2179" s="1"/>
      <c r="IWU2179" s="1"/>
      <c r="IWW2179" s="650"/>
      <c r="IWX2179" s="645"/>
      <c r="IWY2179" s="659"/>
      <c r="IWZ2179" s="654"/>
      <c r="IXA2179" s="655"/>
      <c r="IXB2179" s="655"/>
      <c r="IXC2179" s="1"/>
      <c r="IXD2179" s="1"/>
      <c r="IXF2179" s="650"/>
      <c r="IXG2179" s="645"/>
      <c r="IXH2179" s="659"/>
      <c r="IXI2179" s="654"/>
      <c r="IXJ2179" s="655"/>
      <c r="IXK2179" s="655"/>
      <c r="IXL2179" s="1"/>
      <c r="IXM2179" s="1"/>
      <c r="IXO2179" s="650"/>
      <c r="IXP2179" s="645"/>
      <c r="IXQ2179" s="659"/>
      <c r="IXR2179" s="654"/>
      <c r="IXS2179" s="655"/>
      <c r="IXT2179" s="655"/>
      <c r="IXU2179" s="1"/>
      <c r="IXV2179" s="1"/>
      <c r="IXX2179" s="650"/>
      <c r="IXY2179" s="645"/>
      <c r="IXZ2179" s="659"/>
      <c r="IYA2179" s="654"/>
      <c r="IYB2179" s="655"/>
      <c r="IYC2179" s="655"/>
      <c r="IYD2179" s="1"/>
      <c r="IYE2179" s="1"/>
      <c r="IYG2179" s="650"/>
      <c r="IYH2179" s="645"/>
      <c r="IYI2179" s="659"/>
      <c r="IYJ2179" s="654"/>
      <c r="IYK2179" s="655"/>
      <c r="IYL2179" s="655"/>
      <c r="IYM2179" s="1"/>
      <c r="IYN2179" s="1"/>
      <c r="IYP2179" s="650"/>
      <c r="IYQ2179" s="645"/>
      <c r="IYR2179" s="659"/>
      <c r="IYS2179" s="654"/>
      <c r="IYT2179" s="655"/>
      <c r="IYU2179" s="655"/>
      <c r="IYV2179" s="1"/>
      <c r="IYW2179" s="1"/>
      <c r="IYY2179" s="650"/>
      <c r="IYZ2179" s="645"/>
      <c r="IZA2179" s="659"/>
      <c r="IZB2179" s="654"/>
      <c r="IZC2179" s="655"/>
      <c r="IZD2179" s="655"/>
      <c r="IZE2179" s="1"/>
      <c r="IZF2179" s="1"/>
      <c r="IZH2179" s="650"/>
      <c r="IZI2179" s="645"/>
      <c r="IZJ2179" s="659"/>
      <c r="IZK2179" s="654"/>
      <c r="IZL2179" s="655"/>
      <c r="IZM2179" s="655"/>
      <c r="IZN2179" s="1"/>
      <c r="IZO2179" s="1"/>
      <c r="IZQ2179" s="650"/>
      <c r="IZR2179" s="645"/>
      <c r="IZS2179" s="659"/>
      <c r="IZT2179" s="654"/>
      <c r="IZU2179" s="655"/>
      <c r="IZV2179" s="655"/>
      <c r="IZW2179" s="1"/>
      <c r="IZX2179" s="1"/>
      <c r="IZZ2179" s="650"/>
      <c r="JAA2179" s="645"/>
      <c r="JAB2179" s="659"/>
      <c r="JAC2179" s="654"/>
      <c r="JAD2179" s="655"/>
      <c r="JAE2179" s="655"/>
      <c r="JAF2179" s="1"/>
      <c r="JAG2179" s="1"/>
      <c r="JAI2179" s="650"/>
      <c r="JAJ2179" s="645"/>
      <c r="JAK2179" s="659"/>
      <c r="JAL2179" s="654"/>
      <c r="JAM2179" s="655"/>
      <c r="JAN2179" s="655"/>
      <c r="JAO2179" s="1"/>
      <c r="JAP2179" s="1"/>
      <c r="JAR2179" s="650"/>
      <c r="JAS2179" s="645"/>
      <c r="JAT2179" s="659"/>
      <c r="JAU2179" s="654"/>
      <c r="JAV2179" s="655"/>
      <c r="JAW2179" s="655"/>
      <c r="JAX2179" s="1"/>
      <c r="JAY2179" s="1"/>
      <c r="JBA2179" s="650"/>
      <c r="JBB2179" s="645"/>
      <c r="JBC2179" s="659"/>
      <c r="JBD2179" s="654"/>
      <c r="JBE2179" s="655"/>
      <c r="JBF2179" s="655"/>
      <c r="JBG2179" s="1"/>
      <c r="JBH2179" s="1"/>
      <c r="JBJ2179" s="650"/>
      <c r="JBK2179" s="645"/>
      <c r="JBL2179" s="659"/>
      <c r="JBM2179" s="654"/>
      <c r="JBN2179" s="655"/>
      <c r="JBO2179" s="655"/>
      <c r="JBP2179" s="1"/>
      <c r="JBQ2179" s="1"/>
      <c r="JBS2179" s="650"/>
      <c r="JBT2179" s="645"/>
      <c r="JBU2179" s="659"/>
      <c r="JBV2179" s="654"/>
      <c r="JBW2179" s="655"/>
      <c r="JBX2179" s="655"/>
      <c r="JBY2179" s="1"/>
      <c r="JBZ2179" s="1"/>
      <c r="JCB2179" s="650"/>
      <c r="JCC2179" s="645"/>
      <c r="JCD2179" s="659"/>
      <c r="JCE2179" s="654"/>
      <c r="JCF2179" s="655"/>
      <c r="JCG2179" s="655"/>
      <c r="JCH2179" s="1"/>
      <c r="JCI2179" s="1"/>
      <c r="JCK2179" s="650"/>
      <c r="JCL2179" s="645"/>
      <c r="JCM2179" s="659"/>
      <c r="JCN2179" s="654"/>
      <c r="JCO2179" s="655"/>
      <c r="JCP2179" s="655"/>
      <c r="JCQ2179" s="1"/>
      <c r="JCR2179" s="1"/>
      <c r="JCT2179" s="650"/>
      <c r="JCU2179" s="645"/>
      <c r="JCV2179" s="659"/>
      <c r="JCW2179" s="654"/>
      <c r="JCX2179" s="655"/>
      <c r="JCY2179" s="655"/>
      <c r="JCZ2179" s="1"/>
      <c r="JDA2179" s="1"/>
      <c r="JDC2179" s="650"/>
      <c r="JDD2179" s="645"/>
      <c r="JDE2179" s="659"/>
      <c r="JDF2179" s="654"/>
      <c r="JDG2179" s="655"/>
      <c r="JDH2179" s="655"/>
      <c r="JDI2179" s="1"/>
      <c r="JDJ2179" s="1"/>
      <c r="JDL2179" s="650"/>
      <c r="JDM2179" s="645"/>
      <c r="JDN2179" s="659"/>
      <c r="JDO2179" s="654"/>
      <c r="JDP2179" s="655"/>
      <c r="JDQ2179" s="655"/>
      <c r="JDR2179" s="1"/>
      <c r="JDS2179" s="1"/>
      <c r="JDU2179" s="650"/>
      <c r="JDV2179" s="645"/>
      <c r="JDW2179" s="659"/>
      <c r="JDX2179" s="654"/>
      <c r="JDY2179" s="655"/>
      <c r="JDZ2179" s="655"/>
      <c r="JEA2179" s="1"/>
      <c r="JEB2179" s="1"/>
      <c r="JED2179" s="650"/>
      <c r="JEE2179" s="645"/>
      <c r="JEF2179" s="659"/>
      <c r="JEG2179" s="654"/>
      <c r="JEH2179" s="655"/>
      <c r="JEI2179" s="655"/>
      <c r="JEJ2179" s="1"/>
      <c r="JEK2179" s="1"/>
      <c r="JEM2179" s="650"/>
      <c r="JEN2179" s="645"/>
      <c r="JEO2179" s="659"/>
      <c r="JEP2179" s="654"/>
      <c r="JEQ2179" s="655"/>
      <c r="JER2179" s="655"/>
      <c r="JES2179" s="1"/>
      <c r="JET2179" s="1"/>
      <c r="JEV2179" s="650"/>
      <c r="JEW2179" s="645"/>
      <c r="JEX2179" s="659"/>
      <c r="JEY2179" s="654"/>
      <c r="JEZ2179" s="655"/>
      <c r="JFA2179" s="655"/>
      <c r="JFB2179" s="1"/>
      <c r="JFC2179" s="1"/>
      <c r="JFE2179" s="650"/>
      <c r="JFF2179" s="645"/>
      <c r="JFG2179" s="659"/>
      <c r="JFH2179" s="654"/>
      <c r="JFI2179" s="655"/>
      <c r="JFJ2179" s="655"/>
      <c r="JFK2179" s="1"/>
      <c r="JFL2179" s="1"/>
      <c r="JFN2179" s="650"/>
      <c r="JFO2179" s="645"/>
      <c r="JFP2179" s="659"/>
      <c r="JFQ2179" s="654"/>
      <c r="JFR2179" s="655"/>
      <c r="JFS2179" s="655"/>
      <c r="JFT2179" s="1"/>
      <c r="JFU2179" s="1"/>
      <c r="JFW2179" s="650"/>
      <c r="JFX2179" s="645"/>
      <c r="JFY2179" s="659"/>
      <c r="JFZ2179" s="654"/>
      <c r="JGA2179" s="655"/>
      <c r="JGB2179" s="655"/>
      <c r="JGC2179" s="1"/>
      <c r="JGD2179" s="1"/>
      <c r="JGF2179" s="650"/>
      <c r="JGG2179" s="645"/>
      <c r="JGH2179" s="659"/>
      <c r="JGI2179" s="654"/>
      <c r="JGJ2179" s="655"/>
      <c r="JGK2179" s="655"/>
      <c r="JGL2179" s="1"/>
      <c r="JGM2179" s="1"/>
      <c r="JGO2179" s="650"/>
      <c r="JGP2179" s="645"/>
      <c r="JGQ2179" s="659"/>
      <c r="JGR2179" s="654"/>
      <c r="JGS2179" s="655"/>
      <c r="JGT2179" s="655"/>
      <c r="JGU2179" s="1"/>
      <c r="JGV2179" s="1"/>
      <c r="JGX2179" s="650"/>
      <c r="JGY2179" s="645"/>
      <c r="JGZ2179" s="659"/>
      <c r="JHA2179" s="654"/>
      <c r="JHB2179" s="655"/>
      <c r="JHC2179" s="655"/>
      <c r="JHD2179" s="1"/>
      <c r="JHE2179" s="1"/>
      <c r="JHG2179" s="650"/>
      <c r="JHH2179" s="645"/>
      <c r="JHI2179" s="659"/>
      <c r="JHJ2179" s="654"/>
      <c r="JHK2179" s="655"/>
      <c r="JHL2179" s="655"/>
      <c r="JHM2179" s="1"/>
      <c r="JHN2179" s="1"/>
      <c r="JHP2179" s="650"/>
      <c r="JHQ2179" s="645"/>
      <c r="JHR2179" s="659"/>
      <c r="JHS2179" s="654"/>
      <c r="JHT2179" s="655"/>
      <c r="JHU2179" s="655"/>
      <c r="JHV2179" s="1"/>
      <c r="JHW2179" s="1"/>
      <c r="JHY2179" s="650"/>
      <c r="JHZ2179" s="645"/>
      <c r="JIA2179" s="659"/>
      <c r="JIB2179" s="654"/>
      <c r="JIC2179" s="655"/>
      <c r="JID2179" s="655"/>
      <c r="JIE2179" s="1"/>
      <c r="JIF2179" s="1"/>
      <c r="JIH2179" s="650"/>
      <c r="JII2179" s="645"/>
      <c r="JIJ2179" s="659"/>
      <c r="JIK2179" s="654"/>
      <c r="JIL2179" s="655"/>
      <c r="JIM2179" s="655"/>
      <c r="JIN2179" s="1"/>
      <c r="JIO2179" s="1"/>
      <c r="JIQ2179" s="650"/>
      <c r="JIR2179" s="645"/>
      <c r="JIS2179" s="659"/>
      <c r="JIT2179" s="654"/>
      <c r="JIU2179" s="655"/>
      <c r="JIV2179" s="655"/>
      <c r="JIW2179" s="1"/>
      <c r="JIX2179" s="1"/>
      <c r="JIZ2179" s="650"/>
      <c r="JJA2179" s="645"/>
      <c r="JJB2179" s="659"/>
      <c r="JJC2179" s="654"/>
      <c r="JJD2179" s="655"/>
      <c r="JJE2179" s="655"/>
      <c r="JJF2179" s="1"/>
      <c r="JJG2179" s="1"/>
      <c r="JJI2179" s="650"/>
      <c r="JJJ2179" s="645"/>
      <c r="JJK2179" s="659"/>
      <c r="JJL2179" s="654"/>
      <c r="JJM2179" s="655"/>
      <c r="JJN2179" s="655"/>
      <c r="JJO2179" s="1"/>
      <c r="JJP2179" s="1"/>
      <c r="JJR2179" s="650"/>
      <c r="JJS2179" s="645"/>
      <c r="JJT2179" s="659"/>
      <c r="JJU2179" s="654"/>
      <c r="JJV2179" s="655"/>
      <c r="JJW2179" s="655"/>
      <c r="JJX2179" s="1"/>
      <c r="JJY2179" s="1"/>
      <c r="JKA2179" s="650"/>
      <c r="JKB2179" s="645"/>
      <c r="JKC2179" s="659"/>
      <c r="JKD2179" s="654"/>
      <c r="JKE2179" s="655"/>
      <c r="JKF2179" s="655"/>
      <c r="JKG2179" s="1"/>
      <c r="JKH2179" s="1"/>
      <c r="JKJ2179" s="650"/>
      <c r="JKK2179" s="645"/>
      <c r="JKL2179" s="659"/>
      <c r="JKM2179" s="654"/>
      <c r="JKN2179" s="655"/>
      <c r="JKO2179" s="655"/>
      <c r="JKP2179" s="1"/>
      <c r="JKQ2179" s="1"/>
      <c r="JKS2179" s="650"/>
      <c r="JKT2179" s="645"/>
      <c r="JKU2179" s="659"/>
      <c r="JKV2179" s="654"/>
      <c r="JKW2179" s="655"/>
      <c r="JKX2179" s="655"/>
      <c r="JKY2179" s="1"/>
      <c r="JKZ2179" s="1"/>
      <c r="JLB2179" s="650"/>
      <c r="JLC2179" s="645"/>
      <c r="JLD2179" s="659"/>
      <c r="JLE2179" s="654"/>
      <c r="JLF2179" s="655"/>
      <c r="JLG2179" s="655"/>
      <c r="JLH2179" s="1"/>
      <c r="JLI2179" s="1"/>
      <c r="JLK2179" s="650"/>
      <c r="JLL2179" s="645"/>
      <c r="JLM2179" s="659"/>
      <c r="JLN2179" s="654"/>
      <c r="JLO2179" s="655"/>
      <c r="JLP2179" s="655"/>
      <c r="JLQ2179" s="1"/>
      <c r="JLR2179" s="1"/>
      <c r="JLT2179" s="650"/>
      <c r="JLU2179" s="645"/>
      <c r="JLV2179" s="659"/>
      <c r="JLW2179" s="654"/>
      <c r="JLX2179" s="655"/>
      <c r="JLY2179" s="655"/>
      <c r="JLZ2179" s="1"/>
      <c r="JMA2179" s="1"/>
      <c r="JMC2179" s="650"/>
      <c r="JMD2179" s="645"/>
      <c r="JME2179" s="659"/>
      <c r="JMF2179" s="654"/>
      <c r="JMG2179" s="655"/>
      <c r="JMH2179" s="655"/>
      <c r="JMI2179" s="1"/>
      <c r="JMJ2179" s="1"/>
      <c r="JML2179" s="650"/>
      <c r="JMM2179" s="645"/>
      <c r="JMN2179" s="659"/>
      <c r="JMO2179" s="654"/>
      <c r="JMP2179" s="655"/>
      <c r="JMQ2179" s="655"/>
      <c r="JMR2179" s="1"/>
      <c r="JMS2179" s="1"/>
      <c r="JMU2179" s="650"/>
      <c r="JMV2179" s="645"/>
      <c r="JMW2179" s="659"/>
      <c r="JMX2179" s="654"/>
      <c r="JMY2179" s="655"/>
      <c r="JMZ2179" s="655"/>
      <c r="JNA2179" s="1"/>
      <c r="JNB2179" s="1"/>
      <c r="JND2179" s="650"/>
      <c r="JNE2179" s="645"/>
      <c r="JNF2179" s="659"/>
      <c r="JNG2179" s="654"/>
      <c r="JNH2179" s="655"/>
      <c r="JNI2179" s="655"/>
      <c r="JNJ2179" s="1"/>
      <c r="JNK2179" s="1"/>
      <c r="JNM2179" s="650"/>
      <c r="JNN2179" s="645"/>
      <c r="JNO2179" s="659"/>
      <c r="JNP2179" s="654"/>
      <c r="JNQ2179" s="655"/>
      <c r="JNR2179" s="655"/>
      <c r="JNS2179" s="1"/>
      <c r="JNT2179" s="1"/>
      <c r="JNV2179" s="650"/>
      <c r="JNW2179" s="645"/>
      <c r="JNX2179" s="659"/>
      <c r="JNY2179" s="654"/>
      <c r="JNZ2179" s="655"/>
      <c r="JOA2179" s="655"/>
      <c r="JOB2179" s="1"/>
      <c r="JOC2179" s="1"/>
      <c r="JOE2179" s="650"/>
      <c r="JOF2179" s="645"/>
      <c r="JOG2179" s="659"/>
      <c r="JOH2179" s="654"/>
      <c r="JOI2179" s="655"/>
      <c r="JOJ2179" s="655"/>
      <c r="JOK2179" s="1"/>
      <c r="JOL2179" s="1"/>
      <c r="JON2179" s="650"/>
      <c r="JOO2179" s="645"/>
      <c r="JOP2179" s="659"/>
      <c r="JOQ2179" s="654"/>
      <c r="JOR2179" s="655"/>
      <c r="JOS2179" s="655"/>
      <c r="JOT2179" s="1"/>
      <c r="JOU2179" s="1"/>
      <c r="JOW2179" s="650"/>
      <c r="JOX2179" s="645"/>
      <c r="JOY2179" s="659"/>
      <c r="JOZ2179" s="654"/>
      <c r="JPA2179" s="655"/>
      <c r="JPB2179" s="655"/>
      <c r="JPC2179" s="1"/>
      <c r="JPD2179" s="1"/>
      <c r="JPF2179" s="650"/>
      <c r="JPG2179" s="645"/>
      <c r="JPH2179" s="659"/>
      <c r="JPI2179" s="654"/>
      <c r="JPJ2179" s="655"/>
      <c r="JPK2179" s="655"/>
      <c r="JPL2179" s="1"/>
      <c r="JPM2179" s="1"/>
      <c r="JPO2179" s="650"/>
      <c r="JPP2179" s="645"/>
      <c r="JPQ2179" s="659"/>
      <c r="JPR2179" s="654"/>
      <c r="JPS2179" s="655"/>
      <c r="JPT2179" s="655"/>
      <c r="JPU2179" s="1"/>
      <c r="JPV2179" s="1"/>
      <c r="JPX2179" s="650"/>
      <c r="JPY2179" s="645"/>
      <c r="JPZ2179" s="659"/>
      <c r="JQA2179" s="654"/>
      <c r="JQB2179" s="655"/>
      <c r="JQC2179" s="655"/>
      <c r="JQD2179" s="1"/>
      <c r="JQE2179" s="1"/>
      <c r="JQG2179" s="650"/>
      <c r="JQH2179" s="645"/>
      <c r="JQI2179" s="659"/>
      <c r="JQJ2179" s="654"/>
      <c r="JQK2179" s="655"/>
      <c r="JQL2179" s="655"/>
      <c r="JQM2179" s="1"/>
      <c r="JQN2179" s="1"/>
      <c r="JQP2179" s="650"/>
      <c r="JQQ2179" s="645"/>
      <c r="JQR2179" s="659"/>
      <c r="JQS2179" s="654"/>
      <c r="JQT2179" s="655"/>
      <c r="JQU2179" s="655"/>
      <c r="JQV2179" s="1"/>
      <c r="JQW2179" s="1"/>
      <c r="JQY2179" s="650"/>
      <c r="JQZ2179" s="645"/>
      <c r="JRA2179" s="659"/>
      <c r="JRB2179" s="654"/>
      <c r="JRC2179" s="655"/>
      <c r="JRD2179" s="655"/>
      <c r="JRE2179" s="1"/>
      <c r="JRF2179" s="1"/>
      <c r="JRH2179" s="650"/>
      <c r="JRI2179" s="645"/>
      <c r="JRJ2179" s="659"/>
      <c r="JRK2179" s="654"/>
      <c r="JRL2179" s="655"/>
      <c r="JRM2179" s="655"/>
      <c r="JRN2179" s="1"/>
      <c r="JRO2179" s="1"/>
      <c r="JRQ2179" s="650"/>
      <c r="JRR2179" s="645"/>
      <c r="JRS2179" s="659"/>
      <c r="JRT2179" s="654"/>
      <c r="JRU2179" s="655"/>
      <c r="JRV2179" s="655"/>
      <c r="JRW2179" s="1"/>
      <c r="JRX2179" s="1"/>
      <c r="JRZ2179" s="650"/>
      <c r="JSA2179" s="645"/>
      <c r="JSB2179" s="659"/>
      <c r="JSC2179" s="654"/>
      <c r="JSD2179" s="655"/>
      <c r="JSE2179" s="655"/>
      <c r="JSF2179" s="1"/>
      <c r="JSG2179" s="1"/>
      <c r="JSI2179" s="650"/>
      <c r="JSJ2179" s="645"/>
      <c r="JSK2179" s="659"/>
      <c r="JSL2179" s="654"/>
      <c r="JSM2179" s="655"/>
      <c r="JSN2179" s="655"/>
      <c r="JSO2179" s="1"/>
      <c r="JSP2179" s="1"/>
      <c r="JSR2179" s="650"/>
      <c r="JSS2179" s="645"/>
      <c r="JST2179" s="659"/>
      <c r="JSU2179" s="654"/>
      <c r="JSV2179" s="655"/>
      <c r="JSW2179" s="655"/>
      <c r="JSX2179" s="1"/>
      <c r="JSY2179" s="1"/>
      <c r="JTA2179" s="650"/>
      <c r="JTB2179" s="645"/>
      <c r="JTC2179" s="659"/>
      <c r="JTD2179" s="654"/>
      <c r="JTE2179" s="655"/>
      <c r="JTF2179" s="655"/>
      <c r="JTG2179" s="1"/>
      <c r="JTH2179" s="1"/>
      <c r="JTJ2179" s="650"/>
      <c r="JTK2179" s="645"/>
      <c r="JTL2179" s="659"/>
      <c r="JTM2179" s="654"/>
      <c r="JTN2179" s="655"/>
      <c r="JTO2179" s="655"/>
      <c r="JTP2179" s="1"/>
      <c r="JTQ2179" s="1"/>
      <c r="JTS2179" s="650"/>
      <c r="JTT2179" s="645"/>
      <c r="JTU2179" s="659"/>
      <c r="JTV2179" s="654"/>
      <c r="JTW2179" s="655"/>
      <c r="JTX2179" s="655"/>
      <c r="JTY2179" s="1"/>
      <c r="JTZ2179" s="1"/>
      <c r="JUB2179" s="650"/>
      <c r="JUC2179" s="645"/>
      <c r="JUD2179" s="659"/>
      <c r="JUE2179" s="654"/>
      <c r="JUF2179" s="655"/>
      <c r="JUG2179" s="655"/>
      <c r="JUH2179" s="1"/>
      <c r="JUI2179" s="1"/>
      <c r="JUK2179" s="650"/>
      <c r="JUL2179" s="645"/>
      <c r="JUM2179" s="659"/>
      <c r="JUN2179" s="654"/>
      <c r="JUO2179" s="655"/>
      <c r="JUP2179" s="655"/>
      <c r="JUQ2179" s="1"/>
      <c r="JUR2179" s="1"/>
      <c r="JUT2179" s="650"/>
      <c r="JUU2179" s="645"/>
      <c r="JUV2179" s="659"/>
      <c r="JUW2179" s="654"/>
      <c r="JUX2179" s="655"/>
      <c r="JUY2179" s="655"/>
      <c r="JUZ2179" s="1"/>
      <c r="JVA2179" s="1"/>
      <c r="JVC2179" s="650"/>
      <c r="JVD2179" s="645"/>
      <c r="JVE2179" s="659"/>
      <c r="JVF2179" s="654"/>
      <c r="JVG2179" s="655"/>
      <c r="JVH2179" s="655"/>
      <c r="JVI2179" s="1"/>
      <c r="JVJ2179" s="1"/>
      <c r="JVL2179" s="650"/>
      <c r="JVM2179" s="645"/>
      <c r="JVN2179" s="659"/>
      <c r="JVO2179" s="654"/>
      <c r="JVP2179" s="655"/>
      <c r="JVQ2179" s="655"/>
      <c r="JVR2179" s="1"/>
      <c r="JVS2179" s="1"/>
      <c r="JVU2179" s="650"/>
      <c r="JVV2179" s="645"/>
      <c r="JVW2179" s="659"/>
      <c r="JVX2179" s="654"/>
      <c r="JVY2179" s="655"/>
      <c r="JVZ2179" s="655"/>
      <c r="JWA2179" s="1"/>
      <c r="JWB2179" s="1"/>
      <c r="JWD2179" s="650"/>
      <c r="JWE2179" s="645"/>
      <c r="JWF2179" s="659"/>
      <c r="JWG2179" s="654"/>
      <c r="JWH2179" s="655"/>
      <c r="JWI2179" s="655"/>
      <c r="JWJ2179" s="1"/>
      <c r="JWK2179" s="1"/>
      <c r="JWM2179" s="650"/>
      <c r="JWN2179" s="645"/>
      <c r="JWO2179" s="659"/>
      <c r="JWP2179" s="654"/>
      <c r="JWQ2179" s="655"/>
      <c r="JWR2179" s="655"/>
      <c r="JWS2179" s="1"/>
      <c r="JWT2179" s="1"/>
      <c r="JWV2179" s="650"/>
      <c r="JWW2179" s="645"/>
      <c r="JWX2179" s="659"/>
      <c r="JWY2179" s="654"/>
      <c r="JWZ2179" s="655"/>
      <c r="JXA2179" s="655"/>
      <c r="JXB2179" s="1"/>
      <c r="JXC2179" s="1"/>
      <c r="JXE2179" s="650"/>
      <c r="JXF2179" s="645"/>
      <c r="JXG2179" s="659"/>
      <c r="JXH2179" s="654"/>
      <c r="JXI2179" s="655"/>
      <c r="JXJ2179" s="655"/>
      <c r="JXK2179" s="1"/>
      <c r="JXL2179" s="1"/>
      <c r="JXN2179" s="650"/>
      <c r="JXO2179" s="645"/>
      <c r="JXP2179" s="659"/>
      <c r="JXQ2179" s="654"/>
      <c r="JXR2179" s="655"/>
      <c r="JXS2179" s="655"/>
      <c r="JXT2179" s="1"/>
      <c r="JXU2179" s="1"/>
      <c r="JXW2179" s="650"/>
      <c r="JXX2179" s="645"/>
      <c r="JXY2179" s="659"/>
      <c r="JXZ2179" s="654"/>
      <c r="JYA2179" s="655"/>
      <c r="JYB2179" s="655"/>
      <c r="JYC2179" s="1"/>
      <c r="JYD2179" s="1"/>
      <c r="JYF2179" s="650"/>
      <c r="JYG2179" s="645"/>
      <c r="JYH2179" s="659"/>
      <c r="JYI2179" s="654"/>
      <c r="JYJ2179" s="655"/>
      <c r="JYK2179" s="655"/>
      <c r="JYL2179" s="1"/>
      <c r="JYM2179" s="1"/>
      <c r="JYO2179" s="650"/>
      <c r="JYP2179" s="645"/>
      <c r="JYQ2179" s="659"/>
      <c r="JYR2179" s="654"/>
      <c r="JYS2179" s="655"/>
      <c r="JYT2179" s="655"/>
      <c r="JYU2179" s="1"/>
      <c r="JYV2179" s="1"/>
      <c r="JYX2179" s="650"/>
      <c r="JYY2179" s="645"/>
      <c r="JYZ2179" s="659"/>
      <c r="JZA2179" s="654"/>
      <c r="JZB2179" s="655"/>
      <c r="JZC2179" s="655"/>
      <c r="JZD2179" s="1"/>
      <c r="JZE2179" s="1"/>
      <c r="JZG2179" s="650"/>
      <c r="JZH2179" s="645"/>
      <c r="JZI2179" s="659"/>
      <c r="JZJ2179" s="654"/>
      <c r="JZK2179" s="655"/>
      <c r="JZL2179" s="655"/>
      <c r="JZM2179" s="1"/>
      <c r="JZN2179" s="1"/>
      <c r="JZP2179" s="650"/>
      <c r="JZQ2179" s="645"/>
      <c r="JZR2179" s="659"/>
      <c r="JZS2179" s="654"/>
      <c r="JZT2179" s="655"/>
      <c r="JZU2179" s="655"/>
      <c r="JZV2179" s="1"/>
      <c r="JZW2179" s="1"/>
      <c r="JZY2179" s="650"/>
      <c r="JZZ2179" s="645"/>
      <c r="KAA2179" s="659"/>
      <c r="KAB2179" s="654"/>
      <c r="KAC2179" s="655"/>
      <c r="KAD2179" s="655"/>
      <c r="KAE2179" s="1"/>
      <c r="KAF2179" s="1"/>
      <c r="KAH2179" s="650"/>
      <c r="KAI2179" s="645"/>
      <c r="KAJ2179" s="659"/>
      <c r="KAK2179" s="654"/>
      <c r="KAL2179" s="655"/>
      <c r="KAM2179" s="655"/>
      <c r="KAN2179" s="1"/>
      <c r="KAO2179" s="1"/>
      <c r="KAQ2179" s="650"/>
      <c r="KAR2179" s="645"/>
      <c r="KAS2179" s="659"/>
      <c r="KAT2179" s="654"/>
      <c r="KAU2179" s="655"/>
      <c r="KAV2179" s="655"/>
      <c r="KAW2179" s="1"/>
      <c r="KAX2179" s="1"/>
      <c r="KAZ2179" s="650"/>
      <c r="KBA2179" s="645"/>
      <c r="KBB2179" s="659"/>
      <c r="KBC2179" s="654"/>
      <c r="KBD2179" s="655"/>
      <c r="KBE2179" s="655"/>
      <c r="KBF2179" s="1"/>
      <c r="KBG2179" s="1"/>
      <c r="KBI2179" s="650"/>
      <c r="KBJ2179" s="645"/>
      <c r="KBK2179" s="659"/>
      <c r="KBL2179" s="654"/>
      <c r="KBM2179" s="655"/>
      <c r="KBN2179" s="655"/>
      <c r="KBO2179" s="1"/>
      <c r="KBP2179" s="1"/>
      <c r="KBR2179" s="650"/>
      <c r="KBS2179" s="645"/>
      <c r="KBT2179" s="659"/>
      <c r="KBU2179" s="654"/>
      <c r="KBV2179" s="655"/>
      <c r="KBW2179" s="655"/>
      <c r="KBX2179" s="1"/>
      <c r="KBY2179" s="1"/>
      <c r="KCA2179" s="650"/>
      <c r="KCB2179" s="645"/>
      <c r="KCC2179" s="659"/>
      <c r="KCD2179" s="654"/>
      <c r="KCE2179" s="655"/>
      <c r="KCF2179" s="655"/>
      <c r="KCG2179" s="1"/>
      <c r="KCH2179" s="1"/>
      <c r="KCJ2179" s="650"/>
      <c r="KCK2179" s="645"/>
      <c r="KCL2179" s="659"/>
      <c r="KCM2179" s="654"/>
      <c r="KCN2179" s="655"/>
      <c r="KCO2179" s="655"/>
      <c r="KCP2179" s="1"/>
      <c r="KCQ2179" s="1"/>
      <c r="KCS2179" s="650"/>
      <c r="KCT2179" s="645"/>
      <c r="KCU2179" s="659"/>
      <c r="KCV2179" s="654"/>
      <c r="KCW2179" s="655"/>
      <c r="KCX2179" s="655"/>
      <c r="KCY2179" s="1"/>
      <c r="KCZ2179" s="1"/>
      <c r="KDB2179" s="650"/>
      <c r="KDC2179" s="645"/>
      <c r="KDD2179" s="659"/>
      <c r="KDE2179" s="654"/>
      <c r="KDF2179" s="655"/>
      <c r="KDG2179" s="655"/>
      <c r="KDH2179" s="1"/>
      <c r="KDI2179" s="1"/>
      <c r="KDK2179" s="650"/>
      <c r="KDL2179" s="645"/>
      <c r="KDM2179" s="659"/>
      <c r="KDN2179" s="654"/>
      <c r="KDO2179" s="655"/>
      <c r="KDP2179" s="655"/>
      <c r="KDQ2179" s="1"/>
      <c r="KDR2179" s="1"/>
      <c r="KDT2179" s="650"/>
      <c r="KDU2179" s="645"/>
      <c r="KDV2179" s="659"/>
      <c r="KDW2179" s="654"/>
      <c r="KDX2179" s="655"/>
      <c r="KDY2179" s="655"/>
      <c r="KDZ2179" s="1"/>
      <c r="KEA2179" s="1"/>
      <c r="KEC2179" s="650"/>
      <c r="KED2179" s="645"/>
      <c r="KEE2179" s="659"/>
      <c r="KEF2179" s="654"/>
      <c r="KEG2179" s="655"/>
      <c r="KEH2179" s="655"/>
      <c r="KEI2179" s="1"/>
      <c r="KEJ2179" s="1"/>
      <c r="KEL2179" s="650"/>
      <c r="KEM2179" s="645"/>
      <c r="KEN2179" s="659"/>
      <c r="KEO2179" s="654"/>
      <c r="KEP2179" s="655"/>
      <c r="KEQ2179" s="655"/>
      <c r="KER2179" s="1"/>
      <c r="KES2179" s="1"/>
      <c r="KEU2179" s="650"/>
      <c r="KEV2179" s="645"/>
      <c r="KEW2179" s="659"/>
      <c r="KEX2179" s="654"/>
      <c r="KEY2179" s="655"/>
      <c r="KEZ2179" s="655"/>
      <c r="KFA2179" s="1"/>
      <c r="KFB2179" s="1"/>
      <c r="KFD2179" s="650"/>
      <c r="KFE2179" s="645"/>
      <c r="KFF2179" s="659"/>
      <c r="KFG2179" s="654"/>
      <c r="KFH2179" s="655"/>
      <c r="KFI2179" s="655"/>
      <c r="KFJ2179" s="1"/>
      <c r="KFK2179" s="1"/>
      <c r="KFM2179" s="650"/>
      <c r="KFN2179" s="645"/>
      <c r="KFO2179" s="659"/>
      <c r="KFP2179" s="654"/>
      <c r="KFQ2179" s="655"/>
      <c r="KFR2179" s="655"/>
      <c r="KFS2179" s="1"/>
      <c r="KFT2179" s="1"/>
      <c r="KFV2179" s="650"/>
      <c r="KFW2179" s="645"/>
      <c r="KFX2179" s="659"/>
      <c r="KFY2179" s="654"/>
      <c r="KFZ2179" s="655"/>
      <c r="KGA2179" s="655"/>
      <c r="KGB2179" s="1"/>
      <c r="KGC2179" s="1"/>
      <c r="KGE2179" s="650"/>
      <c r="KGF2179" s="645"/>
      <c r="KGG2179" s="659"/>
      <c r="KGH2179" s="654"/>
      <c r="KGI2179" s="655"/>
      <c r="KGJ2179" s="655"/>
      <c r="KGK2179" s="1"/>
      <c r="KGL2179" s="1"/>
      <c r="KGN2179" s="650"/>
      <c r="KGO2179" s="645"/>
      <c r="KGP2179" s="659"/>
      <c r="KGQ2179" s="654"/>
      <c r="KGR2179" s="655"/>
      <c r="KGS2179" s="655"/>
      <c r="KGT2179" s="1"/>
      <c r="KGU2179" s="1"/>
      <c r="KGW2179" s="650"/>
      <c r="KGX2179" s="645"/>
      <c r="KGY2179" s="659"/>
      <c r="KGZ2179" s="654"/>
      <c r="KHA2179" s="655"/>
      <c r="KHB2179" s="655"/>
      <c r="KHC2179" s="1"/>
      <c r="KHD2179" s="1"/>
      <c r="KHF2179" s="650"/>
      <c r="KHG2179" s="645"/>
      <c r="KHH2179" s="659"/>
      <c r="KHI2179" s="654"/>
      <c r="KHJ2179" s="655"/>
      <c r="KHK2179" s="655"/>
      <c r="KHL2179" s="1"/>
      <c r="KHM2179" s="1"/>
      <c r="KHO2179" s="650"/>
      <c r="KHP2179" s="645"/>
      <c r="KHQ2179" s="659"/>
      <c r="KHR2179" s="654"/>
      <c r="KHS2179" s="655"/>
      <c r="KHT2179" s="655"/>
      <c r="KHU2179" s="1"/>
      <c r="KHV2179" s="1"/>
      <c r="KHX2179" s="650"/>
      <c r="KHY2179" s="645"/>
      <c r="KHZ2179" s="659"/>
      <c r="KIA2179" s="654"/>
      <c r="KIB2179" s="655"/>
      <c r="KIC2179" s="655"/>
      <c r="KID2179" s="1"/>
      <c r="KIE2179" s="1"/>
      <c r="KIG2179" s="650"/>
      <c r="KIH2179" s="645"/>
      <c r="KII2179" s="659"/>
      <c r="KIJ2179" s="654"/>
      <c r="KIK2179" s="655"/>
      <c r="KIL2179" s="655"/>
      <c r="KIM2179" s="1"/>
      <c r="KIN2179" s="1"/>
      <c r="KIP2179" s="650"/>
      <c r="KIQ2179" s="645"/>
      <c r="KIR2179" s="659"/>
      <c r="KIS2179" s="654"/>
      <c r="KIT2179" s="655"/>
      <c r="KIU2179" s="655"/>
      <c r="KIV2179" s="1"/>
      <c r="KIW2179" s="1"/>
      <c r="KIY2179" s="650"/>
      <c r="KIZ2179" s="645"/>
      <c r="KJA2179" s="659"/>
      <c r="KJB2179" s="654"/>
      <c r="KJC2179" s="655"/>
      <c r="KJD2179" s="655"/>
      <c r="KJE2179" s="1"/>
      <c r="KJF2179" s="1"/>
      <c r="KJH2179" s="650"/>
      <c r="KJI2179" s="645"/>
      <c r="KJJ2179" s="659"/>
      <c r="KJK2179" s="654"/>
      <c r="KJL2179" s="655"/>
      <c r="KJM2179" s="655"/>
      <c r="KJN2179" s="1"/>
      <c r="KJO2179" s="1"/>
      <c r="KJQ2179" s="650"/>
      <c r="KJR2179" s="645"/>
      <c r="KJS2179" s="659"/>
      <c r="KJT2179" s="654"/>
      <c r="KJU2179" s="655"/>
      <c r="KJV2179" s="655"/>
      <c r="KJW2179" s="1"/>
      <c r="KJX2179" s="1"/>
      <c r="KJZ2179" s="650"/>
      <c r="KKA2179" s="645"/>
      <c r="KKB2179" s="659"/>
      <c r="KKC2179" s="654"/>
      <c r="KKD2179" s="655"/>
      <c r="KKE2179" s="655"/>
      <c r="KKF2179" s="1"/>
      <c r="KKG2179" s="1"/>
      <c r="KKI2179" s="650"/>
      <c r="KKJ2179" s="645"/>
      <c r="KKK2179" s="659"/>
      <c r="KKL2179" s="654"/>
      <c r="KKM2179" s="655"/>
      <c r="KKN2179" s="655"/>
      <c r="KKO2179" s="1"/>
      <c r="KKP2179" s="1"/>
      <c r="KKR2179" s="650"/>
      <c r="KKS2179" s="645"/>
      <c r="KKT2179" s="659"/>
      <c r="KKU2179" s="654"/>
      <c r="KKV2179" s="655"/>
      <c r="KKW2179" s="655"/>
      <c r="KKX2179" s="1"/>
      <c r="KKY2179" s="1"/>
      <c r="KLA2179" s="650"/>
      <c r="KLB2179" s="645"/>
      <c r="KLC2179" s="659"/>
      <c r="KLD2179" s="654"/>
      <c r="KLE2179" s="655"/>
      <c r="KLF2179" s="655"/>
      <c r="KLG2179" s="1"/>
      <c r="KLH2179" s="1"/>
      <c r="KLJ2179" s="650"/>
      <c r="KLK2179" s="645"/>
      <c r="KLL2179" s="659"/>
      <c r="KLM2179" s="654"/>
      <c r="KLN2179" s="655"/>
      <c r="KLO2179" s="655"/>
      <c r="KLP2179" s="1"/>
      <c r="KLQ2179" s="1"/>
      <c r="KLS2179" s="650"/>
      <c r="KLT2179" s="645"/>
      <c r="KLU2179" s="659"/>
      <c r="KLV2179" s="654"/>
      <c r="KLW2179" s="655"/>
      <c r="KLX2179" s="655"/>
      <c r="KLY2179" s="1"/>
      <c r="KLZ2179" s="1"/>
      <c r="KMB2179" s="650"/>
      <c r="KMC2179" s="645"/>
      <c r="KMD2179" s="659"/>
      <c r="KME2179" s="654"/>
      <c r="KMF2179" s="655"/>
      <c r="KMG2179" s="655"/>
      <c r="KMH2179" s="1"/>
      <c r="KMI2179" s="1"/>
      <c r="KMK2179" s="650"/>
      <c r="KML2179" s="645"/>
      <c r="KMM2179" s="659"/>
      <c r="KMN2179" s="654"/>
      <c r="KMO2179" s="655"/>
      <c r="KMP2179" s="655"/>
      <c r="KMQ2179" s="1"/>
      <c r="KMR2179" s="1"/>
      <c r="KMT2179" s="650"/>
      <c r="KMU2179" s="645"/>
      <c r="KMV2179" s="659"/>
      <c r="KMW2179" s="654"/>
      <c r="KMX2179" s="655"/>
      <c r="KMY2179" s="655"/>
      <c r="KMZ2179" s="1"/>
      <c r="KNA2179" s="1"/>
      <c r="KNC2179" s="650"/>
      <c r="KND2179" s="645"/>
      <c r="KNE2179" s="659"/>
      <c r="KNF2179" s="654"/>
      <c r="KNG2179" s="655"/>
      <c r="KNH2179" s="655"/>
      <c r="KNI2179" s="1"/>
      <c r="KNJ2179" s="1"/>
      <c r="KNL2179" s="650"/>
      <c r="KNM2179" s="645"/>
      <c r="KNN2179" s="659"/>
      <c r="KNO2179" s="654"/>
      <c r="KNP2179" s="655"/>
      <c r="KNQ2179" s="655"/>
      <c r="KNR2179" s="1"/>
      <c r="KNS2179" s="1"/>
      <c r="KNU2179" s="650"/>
      <c r="KNV2179" s="645"/>
      <c r="KNW2179" s="659"/>
      <c r="KNX2179" s="654"/>
      <c r="KNY2179" s="655"/>
      <c r="KNZ2179" s="655"/>
      <c r="KOA2179" s="1"/>
      <c r="KOB2179" s="1"/>
      <c r="KOD2179" s="650"/>
      <c r="KOE2179" s="645"/>
      <c r="KOF2179" s="659"/>
      <c r="KOG2179" s="654"/>
      <c r="KOH2179" s="655"/>
      <c r="KOI2179" s="655"/>
      <c r="KOJ2179" s="1"/>
      <c r="KOK2179" s="1"/>
      <c r="KOM2179" s="650"/>
      <c r="KON2179" s="645"/>
      <c r="KOO2179" s="659"/>
      <c r="KOP2179" s="654"/>
      <c r="KOQ2179" s="655"/>
      <c r="KOR2179" s="655"/>
      <c r="KOS2179" s="1"/>
      <c r="KOT2179" s="1"/>
      <c r="KOV2179" s="650"/>
      <c r="KOW2179" s="645"/>
      <c r="KOX2179" s="659"/>
      <c r="KOY2179" s="654"/>
      <c r="KOZ2179" s="655"/>
      <c r="KPA2179" s="655"/>
      <c r="KPB2179" s="1"/>
      <c r="KPC2179" s="1"/>
      <c r="KPE2179" s="650"/>
      <c r="KPF2179" s="645"/>
      <c r="KPG2179" s="659"/>
      <c r="KPH2179" s="654"/>
      <c r="KPI2179" s="655"/>
      <c r="KPJ2179" s="655"/>
      <c r="KPK2179" s="1"/>
      <c r="KPL2179" s="1"/>
      <c r="KPN2179" s="650"/>
      <c r="KPO2179" s="645"/>
      <c r="KPP2179" s="659"/>
      <c r="KPQ2179" s="654"/>
      <c r="KPR2179" s="655"/>
      <c r="KPS2179" s="655"/>
      <c r="KPT2179" s="1"/>
      <c r="KPU2179" s="1"/>
      <c r="KPW2179" s="650"/>
      <c r="KPX2179" s="645"/>
      <c r="KPY2179" s="659"/>
      <c r="KPZ2179" s="654"/>
      <c r="KQA2179" s="655"/>
      <c r="KQB2179" s="655"/>
      <c r="KQC2179" s="1"/>
      <c r="KQD2179" s="1"/>
      <c r="KQF2179" s="650"/>
      <c r="KQG2179" s="645"/>
      <c r="KQH2179" s="659"/>
      <c r="KQI2179" s="654"/>
      <c r="KQJ2179" s="655"/>
      <c r="KQK2179" s="655"/>
      <c r="KQL2179" s="1"/>
      <c r="KQM2179" s="1"/>
      <c r="KQO2179" s="650"/>
      <c r="KQP2179" s="645"/>
      <c r="KQQ2179" s="659"/>
      <c r="KQR2179" s="654"/>
      <c r="KQS2179" s="655"/>
      <c r="KQT2179" s="655"/>
      <c r="KQU2179" s="1"/>
      <c r="KQV2179" s="1"/>
      <c r="KQX2179" s="650"/>
      <c r="KQY2179" s="645"/>
      <c r="KQZ2179" s="659"/>
      <c r="KRA2179" s="654"/>
      <c r="KRB2179" s="655"/>
      <c r="KRC2179" s="655"/>
      <c r="KRD2179" s="1"/>
      <c r="KRE2179" s="1"/>
      <c r="KRG2179" s="650"/>
      <c r="KRH2179" s="645"/>
      <c r="KRI2179" s="659"/>
      <c r="KRJ2179" s="654"/>
      <c r="KRK2179" s="655"/>
      <c r="KRL2179" s="655"/>
      <c r="KRM2179" s="1"/>
      <c r="KRN2179" s="1"/>
      <c r="KRP2179" s="650"/>
      <c r="KRQ2179" s="645"/>
      <c r="KRR2179" s="659"/>
      <c r="KRS2179" s="654"/>
      <c r="KRT2179" s="655"/>
      <c r="KRU2179" s="655"/>
      <c r="KRV2179" s="1"/>
      <c r="KRW2179" s="1"/>
      <c r="KRY2179" s="650"/>
      <c r="KRZ2179" s="645"/>
      <c r="KSA2179" s="659"/>
      <c r="KSB2179" s="654"/>
      <c r="KSC2179" s="655"/>
      <c r="KSD2179" s="655"/>
      <c r="KSE2179" s="1"/>
      <c r="KSF2179" s="1"/>
      <c r="KSH2179" s="650"/>
      <c r="KSI2179" s="645"/>
      <c r="KSJ2179" s="659"/>
      <c r="KSK2179" s="654"/>
      <c r="KSL2179" s="655"/>
      <c r="KSM2179" s="655"/>
      <c r="KSN2179" s="1"/>
      <c r="KSO2179" s="1"/>
      <c r="KSQ2179" s="650"/>
      <c r="KSR2179" s="645"/>
      <c r="KSS2179" s="659"/>
      <c r="KST2179" s="654"/>
      <c r="KSU2179" s="655"/>
      <c r="KSV2179" s="655"/>
      <c r="KSW2179" s="1"/>
      <c r="KSX2179" s="1"/>
      <c r="KSZ2179" s="650"/>
      <c r="KTA2179" s="645"/>
      <c r="KTB2179" s="659"/>
      <c r="KTC2179" s="654"/>
      <c r="KTD2179" s="655"/>
      <c r="KTE2179" s="655"/>
      <c r="KTF2179" s="1"/>
      <c r="KTG2179" s="1"/>
      <c r="KTI2179" s="650"/>
      <c r="KTJ2179" s="645"/>
      <c r="KTK2179" s="659"/>
      <c r="KTL2179" s="654"/>
      <c r="KTM2179" s="655"/>
      <c r="KTN2179" s="655"/>
      <c r="KTO2179" s="1"/>
      <c r="KTP2179" s="1"/>
      <c r="KTR2179" s="650"/>
      <c r="KTS2179" s="645"/>
      <c r="KTT2179" s="659"/>
      <c r="KTU2179" s="654"/>
      <c r="KTV2179" s="655"/>
      <c r="KTW2179" s="655"/>
      <c r="KTX2179" s="1"/>
      <c r="KTY2179" s="1"/>
      <c r="KUA2179" s="650"/>
      <c r="KUB2179" s="645"/>
      <c r="KUC2179" s="659"/>
      <c r="KUD2179" s="654"/>
      <c r="KUE2179" s="655"/>
      <c r="KUF2179" s="655"/>
      <c r="KUG2179" s="1"/>
      <c r="KUH2179" s="1"/>
      <c r="KUJ2179" s="650"/>
      <c r="KUK2179" s="645"/>
      <c r="KUL2179" s="659"/>
      <c r="KUM2179" s="654"/>
      <c r="KUN2179" s="655"/>
      <c r="KUO2179" s="655"/>
      <c r="KUP2179" s="1"/>
      <c r="KUQ2179" s="1"/>
      <c r="KUS2179" s="650"/>
      <c r="KUT2179" s="645"/>
      <c r="KUU2179" s="659"/>
      <c r="KUV2179" s="654"/>
      <c r="KUW2179" s="655"/>
      <c r="KUX2179" s="655"/>
      <c r="KUY2179" s="1"/>
      <c r="KUZ2179" s="1"/>
      <c r="KVB2179" s="650"/>
      <c r="KVC2179" s="645"/>
      <c r="KVD2179" s="659"/>
      <c r="KVE2179" s="654"/>
      <c r="KVF2179" s="655"/>
      <c r="KVG2179" s="655"/>
      <c r="KVH2179" s="1"/>
      <c r="KVI2179" s="1"/>
      <c r="KVK2179" s="650"/>
      <c r="KVL2179" s="645"/>
      <c r="KVM2179" s="659"/>
      <c r="KVN2179" s="654"/>
      <c r="KVO2179" s="655"/>
      <c r="KVP2179" s="655"/>
      <c r="KVQ2179" s="1"/>
      <c r="KVR2179" s="1"/>
      <c r="KVT2179" s="650"/>
      <c r="KVU2179" s="645"/>
      <c r="KVV2179" s="659"/>
      <c r="KVW2179" s="654"/>
      <c r="KVX2179" s="655"/>
      <c r="KVY2179" s="655"/>
      <c r="KVZ2179" s="1"/>
      <c r="KWA2179" s="1"/>
      <c r="KWC2179" s="650"/>
      <c r="KWD2179" s="645"/>
      <c r="KWE2179" s="659"/>
      <c r="KWF2179" s="654"/>
      <c r="KWG2179" s="655"/>
      <c r="KWH2179" s="655"/>
      <c r="KWI2179" s="1"/>
      <c r="KWJ2179" s="1"/>
      <c r="KWL2179" s="650"/>
      <c r="KWM2179" s="645"/>
      <c r="KWN2179" s="659"/>
      <c r="KWO2179" s="654"/>
      <c r="KWP2179" s="655"/>
      <c r="KWQ2179" s="655"/>
      <c r="KWR2179" s="1"/>
      <c r="KWS2179" s="1"/>
      <c r="KWU2179" s="650"/>
      <c r="KWV2179" s="645"/>
      <c r="KWW2179" s="659"/>
      <c r="KWX2179" s="654"/>
      <c r="KWY2179" s="655"/>
      <c r="KWZ2179" s="655"/>
      <c r="KXA2179" s="1"/>
      <c r="KXB2179" s="1"/>
      <c r="KXD2179" s="650"/>
      <c r="KXE2179" s="645"/>
      <c r="KXF2179" s="659"/>
      <c r="KXG2179" s="654"/>
      <c r="KXH2179" s="655"/>
      <c r="KXI2179" s="655"/>
      <c r="KXJ2179" s="1"/>
      <c r="KXK2179" s="1"/>
      <c r="KXM2179" s="650"/>
      <c r="KXN2179" s="645"/>
      <c r="KXO2179" s="659"/>
      <c r="KXP2179" s="654"/>
      <c r="KXQ2179" s="655"/>
      <c r="KXR2179" s="655"/>
      <c r="KXS2179" s="1"/>
      <c r="KXT2179" s="1"/>
      <c r="KXV2179" s="650"/>
      <c r="KXW2179" s="645"/>
      <c r="KXX2179" s="659"/>
      <c r="KXY2179" s="654"/>
      <c r="KXZ2179" s="655"/>
      <c r="KYA2179" s="655"/>
      <c r="KYB2179" s="1"/>
      <c r="KYC2179" s="1"/>
      <c r="KYE2179" s="650"/>
      <c r="KYF2179" s="645"/>
      <c r="KYG2179" s="659"/>
      <c r="KYH2179" s="654"/>
      <c r="KYI2179" s="655"/>
      <c r="KYJ2179" s="655"/>
      <c r="KYK2179" s="1"/>
      <c r="KYL2179" s="1"/>
      <c r="KYN2179" s="650"/>
      <c r="KYO2179" s="645"/>
      <c r="KYP2179" s="659"/>
      <c r="KYQ2179" s="654"/>
      <c r="KYR2179" s="655"/>
      <c r="KYS2179" s="655"/>
      <c r="KYT2179" s="1"/>
      <c r="KYU2179" s="1"/>
      <c r="KYW2179" s="650"/>
      <c r="KYX2179" s="645"/>
      <c r="KYY2179" s="659"/>
      <c r="KYZ2179" s="654"/>
      <c r="KZA2179" s="655"/>
      <c r="KZB2179" s="655"/>
      <c r="KZC2179" s="1"/>
      <c r="KZD2179" s="1"/>
      <c r="KZF2179" s="650"/>
      <c r="KZG2179" s="645"/>
      <c r="KZH2179" s="659"/>
      <c r="KZI2179" s="654"/>
      <c r="KZJ2179" s="655"/>
      <c r="KZK2179" s="655"/>
      <c r="KZL2179" s="1"/>
      <c r="KZM2179" s="1"/>
      <c r="KZO2179" s="650"/>
      <c r="KZP2179" s="645"/>
      <c r="KZQ2179" s="659"/>
      <c r="KZR2179" s="654"/>
      <c r="KZS2179" s="655"/>
      <c r="KZT2179" s="655"/>
      <c r="KZU2179" s="1"/>
      <c r="KZV2179" s="1"/>
      <c r="KZX2179" s="650"/>
      <c r="KZY2179" s="645"/>
      <c r="KZZ2179" s="659"/>
      <c r="LAA2179" s="654"/>
      <c r="LAB2179" s="655"/>
      <c r="LAC2179" s="655"/>
      <c r="LAD2179" s="1"/>
      <c r="LAE2179" s="1"/>
      <c r="LAG2179" s="650"/>
      <c r="LAH2179" s="645"/>
      <c r="LAI2179" s="659"/>
      <c r="LAJ2179" s="654"/>
      <c r="LAK2179" s="655"/>
      <c r="LAL2179" s="655"/>
      <c r="LAM2179" s="1"/>
      <c r="LAN2179" s="1"/>
      <c r="LAP2179" s="650"/>
      <c r="LAQ2179" s="645"/>
      <c r="LAR2179" s="659"/>
      <c r="LAS2179" s="654"/>
      <c r="LAT2179" s="655"/>
      <c r="LAU2179" s="655"/>
      <c r="LAV2179" s="1"/>
      <c r="LAW2179" s="1"/>
      <c r="LAY2179" s="650"/>
      <c r="LAZ2179" s="645"/>
      <c r="LBA2179" s="659"/>
      <c r="LBB2179" s="654"/>
      <c r="LBC2179" s="655"/>
      <c r="LBD2179" s="655"/>
      <c r="LBE2179" s="1"/>
      <c r="LBF2179" s="1"/>
      <c r="LBH2179" s="650"/>
      <c r="LBI2179" s="645"/>
      <c r="LBJ2179" s="659"/>
      <c r="LBK2179" s="654"/>
      <c r="LBL2179" s="655"/>
      <c r="LBM2179" s="655"/>
      <c r="LBN2179" s="1"/>
      <c r="LBO2179" s="1"/>
      <c r="LBQ2179" s="650"/>
      <c r="LBR2179" s="645"/>
      <c r="LBS2179" s="659"/>
      <c r="LBT2179" s="654"/>
      <c r="LBU2179" s="655"/>
      <c r="LBV2179" s="655"/>
      <c r="LBW2179" s="1"/>
      <c r="LBX2179" s="1"/>
      <c r="LBZ2179" s="650"/>
      <c r="LCA2179" s="645"/>
      <c r="LCB2179" s="659"/>
      <c r="LCC2179" s="654"/>
      <c r="LCD2179" s="655"/>
      <c r="LCE2179" s="655"/>
      <c r="LCF2179" s="1"/>
      <c r="LCG2179" s="1"/>
      <c r="LCI2179" s="650"/>
      <c r="LCJ2179" s="645"/>
      <c r="LCK2179" s="659"/>
      <c r="LCL2179" s="654"/>
      <c r="LCM2179" s="655"/>
      <c r="LCN2179" s="655"/>
      <c r="LCO2179" s="1"/>
      <c r="LCP2179" s="1"/>
      <c r="LCR2179" s="650"/>
      <c r="LCS2179" s="645"/>
      <c r="LCT2179" s="659"/>
      <c r="LCU2179" s="654"/>
      <c r="LCV2179" s="655"/>
      <c r="LCW2179" s="655"/>
      <c r="LCX2179" s="1"/>
      <c r="LCY2179" s="1"/>
      <c r="LDA2179" s="650"/>
      <c r="LDB2179" s="645"/>
      <c r="LDC2179" s="659"/>
      <c r="LDD2179" s="654"/>
      <c r="LDE2179" s="655"/>
      <c r="LDF2179" s="655"/>
      <c r="LDG2179" s="1"/>
      <c r="LDH2179" s="1"/>
      <c r="LDJ2179" s="650"/>
      <c r="LDK2179" s="645"/>
      <c r="LDL2179" s="659"/>
      <c r="LDM2179" s="654"/>
      <c r="LDN2179" s="655"/>
      <c r="LDO2179" s="655"/>
      <c r="LDP2179" s="1"/>
      <c r="LDQ2179" s="1"/>
      <c r="LDS2179" s="650"/>
      <c r="LDT2179" s="645"/>
      <c r="LDU2179" s="659"/>
      <c r="LDV2179" s="654"/>
      <c r="LDW2179" s="655"/>
      <c r="LDX2179" s="655"/>
      <c r="LDY2179" s="1"/>
      <c r="LDZ2179" s="1"/>
      <c r="LEB2179" s="650"/>
      <c r="LEC2179" s="645"/>
      <c r="LED2179" s="659"/>
      <c r="LEE2179" s="654"/>
      <c r="LEF2179" s="655"/>
      <c r="LEG2179" s="655"/>
      <c r="LEH2179" s="1"/>
      <c r="LEI2179" s="1"/>
      <c r="LEK2179" s="650"/>
      <c r="LEL2179" s="645"/>
      <c r="LEM2179" s="659"/>
      <c r="LEN2179" s="654"/>
      <c r="LEO2179" s="655"/>
      <c r="LEP2179" s="655"/>
      <c r="LEQ2179" s="1"/>
      <c r="LER2179" s="1"/>
      <c r="LET2179" s="650"/>
      <c r="LEU2179" s="645"/>
      <c r="LEV2179" s="659"/>
      <c r="LEW2179" s="654"/>
      <c r="LEX2179" s="655"/>
      <c r="LEY2179" s="655"/>
      <c r="LEZ2179" s="1"/>
      <c r="LFA2179" s="1"/>
      <c r="LFC2179" s="650"/>
      <c r="LFD2179" s="645"/>
      <c r="LFE2179" s="659"/>
      <c r="LFF2179" s="654"/>
      <c r="LFG2179" s="655"/>
      <c r="LFH2179" s="655"/>
      <c r="LFI2179" s="1"/>
      <c r="LFJ2179" s="1"/>
      <c r="LFL2179" s="650"/>
      <c r="LFM2179" s="645"/>
      <c r="LFN2179" s="659"/>
      <c r="LFO2179" s="654"/>
      <c r="LFP2179" s="655"/>
      <c r="LFQ2179" s="655"/>
      <c r="LFR2179" s="1"/>
      <c r="LFS2179" s="1"/>
      <c r="LFU2179" s="650"/>
      <c r="LFV2179" s="645"/>
      <c r="LFW2179" s="659"/>
      <c r="LFX2179" s="654"/>
      <c r="LFY2179" s="655"/>
      <c r="LFZ2179" s="655"/>
      <c r="LGA2179" s="1"/>
      <c r="LGB2179" s="1"/>
      <c r="LGD2179" s="650"/>
      <c r="LGE2179" s="645"/>
      <c r="LGF2179" s="659"/>
      <c r="LGG2179" s="654"/>
      <c r="LGH2179" s="655"/>
      <c r="LGI2179" s="655"/>
      <c r="LGJ2179" s="1"/>
      <c r="LGK2179" s="1"/>
      <c r="LGM2179" s="650"/>
      <c r="LGN2179" s="645"/>
      <c r="LGO2179" s="659"/>
      <c r="LGP2179" s="654"/>
      <c r="LGQ2179" s="655"/>
      <c r="LGR2179" s="655"/>
      <c r="LGS2179" s="1"/>
      <c r="LGT2179" s="1"/>
      <c r="LGV2179" s="650"/>
      <c r="LGW2179" s="645"/>
      <c r="LGX2179" s="659"/>
      <c r="LGY2179" s="654"/>
      <c r="LGZ2179" s="655"/>
      <c r="LHA2179" s="655"/>
      <c r="LHB2179" s="1"/>
      <c r="LHC2179" s="1"/>
      <c r="LHE2179" s="650"/>
      <c r="LHF2179" s="645"/>
      <c r="LHG2179" s="659"/>
      <c r="LHH2179" s="654"/>
      <c r="LHI2179" s="655"/>
      <c r="LHJ2179" s="655"/>
      <c r="LHK2179" s="1"/>
      <c r="LHL2179" s="1"/>
      <c r="LHN2179" s="650"/>
      <c r="LHO2179" s="645"/>
      <c r="LHP2179" s="659"/>
      <c r="LHQ2179" s="654"/>
      <c r="LHR2179" s="655"/>
      <c r="LHS2179" s="655"/>
      <c r="LHT2179" s="1"/>
      <c r="LHU2179" s="1"/>
      <c r="LHW2179" s="650"/>
      <c r="LHX2179" s="645"/>
      <c r="LHY2179" s="659"/>
      <c r="LHZ2179" s="654"/>
      <c r="LIA2179" s="655"/>
      <c r="LIB2179" s="655"/>
      <c r="LIC2179" s="1"/>
      <c r="LID2179" s="1"/>
      <c r="LIF2179" s="650"/>
      <c r="LIG2179" s="645"/>
      <c r="LIH2179" s="659"/>
      <c r="LII2179" s="654"/>
      <c r="LIJ2179" s="655"/>
      <c r="LIK2179" s="655"/>
      <c r="LIL2179" s="1"/>
      <c r="LIM2179" s="1"/>
      <c r="LIO2179" s="650"/>
      <c r="LIP2179" s="645"/>
      <c r="LIQ2179" s="659"/>
      <c r="LIR2179" s="654"/>
      <c r="LIS2179" s="655"/>
      <c r="LIT2179" s="655"/>
      <c r="LIU2179" s="1"/>
      <c r="LIV2179" s="1"/>
      <c r="LIX2179" s="650"/>
      <c r="LIY2179" s="645"/>
      <c r="LIZ2179" s="659"/>
      <c r="LJA2179" s="654"/>
      <c r="LJB2179" s="655"/>
      <c r="LJC2179" s="655"/>
      <c r="LJD2179" s="1"/>
      <c r="LJE2179" s="1"/>
      <c r="LJG2179" s="650"/>
      <c r="LJH2179" s="645"/>
      <c r="LJI2179" s="659"/>
      <c r="LJJ2179" s="654"/>
      <c r="LJK2179" s="655"/>
      <c r="LJL2179" s="655"/>
      <c r="LJM2179" s="1"/>
      <c r="LJN2179" s="1"/>
      <c r="LJP2179" s="650"/>
      <c r="LJQ2179" s="645"/>
      <c r="LJR2179" s="659"/>
      <c r="LJS2179" s="654"/>
      <c r="LJT2179" s="655"/>
      <c r="LJU2179" s="655"/>
      <c r="LJV2179" s="1"/>
      <c r="LJW2179" s="1"/>
      <c r="LJY2179" s="650"/>
      <c r="LJZ2179" s="645"/>
      <c r="LKA2179" s="659"/>
      <c r="LKB2179" s="654"/>
      <c r="LKC2179" s="655"/>
      <c r="LKD2179" s="655"/>
      <c r="LKE2179" s="1"/>
      <c r="LKF2179" s="1"/>
      <c r="LKH2179" s="650"/>
      <c r="LKI2179" s="645"/>
      <c r="LKJ2179" s="659"/>
      <c r="LKK2179" s="654"/>
      <c r="LKL2179" s="655"/>
      <c r="LKM2179" s="655"/>
      <c r="LKN2179" s="1"/>
      <c r="LKO2179" s="1"/>
      <c r="LKQ2179" s="650"/>
      <c r="LKR2179" s="645"/>
      <c r="LKS2179" s="659"/>
      <c r="LKT2179" s="654"/>
      <c r="LKU2179" s="655"/>
      <c r="LKV2179" s="655"/>
      <c r="LKW2179" s="1"/>
      <c r="LKX2179" s="1"/>
      <c r="LKZ2179" s="650"/>
      <c r="LLA2179" s="645"/>
      <c r="LLB2179" s="659"/>
      <c r="LLC2179" s="654"/>
      <c r="LLD2179" s="655"/>
      <c r="LLE2179" s="655"/>
      <c r="LLF2179" s="1"/>
      <c r="LLG2179" s="1"/>
      <c r="LLI2179" s="650"/>
      <c r="LLJ2179" s="645"/>
      <c r="LLK2179" s="659"/>
      <c r="LLL2179" s="654"/>
      <c r="LLM2179" s="655"/>
      <c r="LLN2179" s="655"/>
      <c r="LLO2179" s="1"/>
      <c r="LLP2179" s="1"/>
      <c r="LLR2179" s="650"/>
      <c r="LLS2179" s="645"/>
      <c r="LLT2179" s="659"/>
      <c r="LLU2179" s="654"/>
      <c r="LLV2179" s="655"/>
      <c r="LLW2179" s="655"/>
      <c r="LLX2179" s="1"/>
      <c r="LLY2179" s="1"/>
      <c r="LMA2179" s="650"/>
      <c r="LMB2179" s="645"/>
      <c r="LMC2179" s="659"/>
      <c r="LMD2179" s="654"/>
      <c r="LME2179" s="655"/>
      <c r="LMF2179" s="655"/>
      <c r="LMG2179" s="1"/>
      <c r="LMH2179" s="1"/>
      <c r="LMJ2179" s="650"/>
      <c r="LMK2179" s="645"/>
      <c r="LML2179" s="659"/>
      <c r="LMM2179" s="654"/>
      <c r="LMN2179" s="655"/>
      <c r="LMO2179" s="655"/>
      <c r="LMP2179" s="1"/>
      <c r="LMQ2179" s="1"/>
      <c r="LMS2179" s="650"/>
      <c r="LMT2179" s="645"/>
      <c r="LMU2179" s="659"/>
      <c r="LMV2179" s="654"/>
      <c r="LMW2179" s="655"/>
      <c r="LMX2179" s="655"/>
      <c r="LMY2179" s="1"/>
      <c r="LMZ2179" s="1"/>
      <c r="LNB2179" s="650"/>
      <c r="LNC2179" s="645"/>
      <c r="LND2179" s="659"/>
      <c r="LNE2179" s="654"/>
      <c r="LNF2179" s="655"/>
      <c r="LNG2179" s="655"/>
      <c r="LNH2179" s="1"/>
      <c r="LNI2179" s="1"/>
      <c r="LNK2179" s="650"/>
      <c r="LNL2179" s="645"/>
      <c r="LNM2179" s="659"/>
      <c r="LNN2179" s="654"/>
      <c r="LNO2179" s="655"/>
      <c r="LNP2179" s="655"/>
      <c r="LNQ2179" s="1"/>
      <c r="LNR2179" s="1"/>
      <c r="LNT2179" s="650"/>
      <c r="LNU2179" s="645"/>
      <c r="LNV2179" s="659"/>
      <c r="LNW2179" s="654"/>
      <c r="LNX2179" s="655"/>
      <c r="LNY2179" s="655"/>
      <c r="LNZ2179" s="1"/>
      <c r="LOA2179" s="1"/>
      <c r="LOC2179" s="650"/>
      <c r="LOD2179" s="645"/>
      <c r="LOE2179" s="659"/>
      <c r="LOF2179" s="654"/>
      <c r="LOG2179" s="655"/>
      <c r="LOH2179" s="655"/>
      <c r="LOI2179" s="1"/>
      <c r="LOJ2179" s="1"/>
      <c r="LOL2179" s="650"/>
      <c r="LOM2179" s="645"/>
      <c r="LON2179" s="659"/>
      <c r="LOO2179" s="654"/>
      <c r="LOP2179" s="655"/>
      <c r="LOQ2179" s="655"/>
      <c r="LOR2179" s="1"/>
      <c r="LOS2179" s="1"/>
      <c r="LOU2179" s="650"/>
      <c r="LOV2179" s="645"/>
      <c r="LOW2179" s="659"/>
      <c r="LOX2179" s="654"/>
      <c r="LOY2179" s="655"/>
      <c r="LOZ2179" s="655"/>
      <c r="LPA2179" s="1"/>
      <c r="LPB2179" s="1"/>
      <c r="LPD2179" s="650"/>
      <c r="LPE2179" s="645"/>
      <c r="LPF2179" s="659"/>
      <c r="LPG2179" s="654"/>
      <c r="LPH2179" s="655"/>
      <c r="LPI2179" s="655"/>
      <c r="LPJ2179" s="1"/>
      <c r="LPK2179" s="1"/>
      <c r="LPM2179" s="650"/>
      <c r="LPN2179" s="645"/>
      <c r="LPO2179" s="659"/>
      <c r="LPP2179" s="654"/>
      <c r="LPQ2179" s="655"/>
      <c r="LPR2179" s="655"/>
      <c r="LPS2179" s="1"/>
      <c r="LPT2179" s="1"/>
      <c r="LPV2179" s="650"/>
      <c r="LPW2179" s="645"/>
      <c r="LPX2179" s="659"/>
      <c r="LPY2179" s="654"/>
      <c r="LPZ2179" s="655"/>
      <c r="LQA2179" s="655"/>
      <c r="LQB2179" s="1"/>
      <c r="LQC2179" s="1"/>
      <c r="LQE2179" s="650"/>
      <c r="LQF2179" s="645"/>
      <c r="LQG2179" s="659"/>
      <c r="LQH2179" s="654"/>
      <c r="LQI2179" s="655"/>
      <c r="LQJ2179" s="655"/>
      <c r="LQK2179" s="1"/>
      <c r="LQL2179" s="1"/>
      <c r="LQN2179" s="650"/>
      <c r="LQO2179" s="645"/>
      <c r="LQP2179" s="659"/>
      <c r="LQQ2179" s="654"/>
      <c r="LQR2179" s="655"/>
      <c r="LQS2179" s="655"/>
      <c r="LQT2179" s="1"/>
      <c r="LQU2179" s="1"/>
      <c r="LQW2179" s="650"/>
      <c r="LQX2179" s="645"/>
      <c r="LQY2179" s="659"/>
      <c r="LQZ2179" s="654"/>
      <c r="LRA2179" s="655"/>
      <c r="LRB2179" s="655"/>
      <c r="LRC2179" s="1"/>
      <c r="LRD2179" s="1"/>
      <c r="LRF2179" s="650"/>
      <c r="LRG2179" s="645"/>
      <c r="LRH2179" s="659"/>
      <c r="LRI2179" s="654"/>
      <c r="LRJ2179" s="655"/>
      <c r="LRK2179" s="655"/>
      <c r="LRL2179" s="1"/>
      <c r="LRM2179" s="1"/>
      <c r="LRO2179" s="650"/>
      <c r="LRP2179" s="645"/>
      <c r="LRQ2179" s="659"/>
      <c r="LRR2179" s="654"/>
      <c r="LRS2179" s="655"/>
      <c r="LRT2179" s="655"/>
      <c r="LRU2179" s="1"/>
      <c r="LRV2179" s="1"/>
      <c r="LRX2179" s="650"/>
      <c r="LRY2179" s="645"/>
      <c r="LRZ2179" s="659"/>
      <c r="LSA2179" s="654"/>
      <c r="LSB2179" s="655"/>
      <c r="LSC2179" s="655"/>
      <c r="LSD2179" s="1"/>
      <c r="LSE2179" s="1"/>
      <c r="LSG2179" s="650"/>
      <c r="LSH2179" s="645"/>
      <c r="LSI2179" s="659"/>
      <c r="LSJ2179" s="654"/>
      <c r="LSK2179" s="655"/>
      <c r="LSL2179" s="655"/>
      <c r="LSM2179" s="1"/>
      <c r="LSN2179" s="1"/>
      <c r="LSP2179" s="650"/>
      <c r="LSQ2179" s="645"/>
      <c r="LSR2179" s="659"/>
      <c r="LSS2179" s="654"/>
      <c r="LST2179" s="655"/>
      <c r="LSU2179" s="655"/>
      <c r="LSV2179" s="1"/>
      <c r="LSW2179" s="1"/>
      <c r="LSY2179" s="650"/>
      <c r="LSZ2179" s="645"/>
      <c r="LTA2179" s="659"/>
      <c r="LTB2179" s="654"/>
      <c r="LTC2179" s="655"/>
      <c r="LTD2179" s="655"/>
      <c r="LTE2179" s="1"/>
      <c r="LTF2179" s="1"/>
      <c r="LTH2179" s="650"/>
      <c r="LTI2179" s="645"/>
      <c r="LTJ2179" s="659"/>
      <c r="LTK2179" s="654"/>
      <c r="LTL2179" s="655"/>
      <c r="LTM2179" s="655"/>
      <c r="LTN2179" s="1"/>
      <c r="LTO2179" s="1"/>
      <c r="LTQ2179" s="650"/>
      <c r="LTR2179" s="645"/>
      <c r="LTS2179" s="659"/>
      <c r="LTT2179" s="654"/>
      <c r="LTU2179" s="655"/>
      <c r="LTV2179" s="655"/>
      <c r="LTW2179" s="1"/>
      <c r="LTX2179" s="1"/>
      <c r="LTZ2179" s="650"/>
      <c r="LUA2179" s="645"/>
      <c r="LUB2179" s="659"/>
      <c r="LUC2179" s="654"/>
      <c r="LUD2179" s="655"/>
      <c r="LUE2179" s="655"/>
      <c r="LUF2179" s="1"/>
      <c r="LUG2179" s="1"/>
      <c r="LUI2179" s="650"/>
      <c r="LUJ2179" s="645"/>
      <c r="LUK2179" s="659"/>
      <c r="LUL2179" s="654"/>
      <c r="LUM2179" s="655"/>
      <c r="LUN2179" s="655"/>
      <c r="LUO2179" s="1"/>
      <c r="LUP2179" s="1"/>
      <c r="LUR2179" s="650"/>
      <c r="LUS2179" s="645"/>
      <c r="LUT2179" s="659"/>
      <c r="LUU2179" s="654"/>
      <c r="LUV2179" s="655"/>
      <c r="LUW2179" s="655"/>
      <c r="LUX2179" s="1"/>
      <c r="LUY2179" s="1"/>
      <c r="LVA2179" s="650"/>
      <c r="LVB2179" s="645"/>
      <c r="LVC2179" s="659"/>
      <c r="LVD2179" s="654"/>
      <c r="LVE2179" s="655"/>
      <c r="LVF2179" s="655"/>
      <c r="LVG2179" s="1"/>
      <c r="LVH2179" s="1"/>
      <c r="LVJ2179" s="650"/>
      <c r="LVK2179" s="645"/>
      <c r="LVL2179" s="659"/>
      <c r="LVM2179" s="654"/>
      <c r="LVN2179" s="655"/>
      <c r="LVO2179" s="655"/>
      <c r="LVP2179" s="1"/>
      <c r="LVQ2179" s="1"/>
      <c r="LVS2179" s="650"/>
      <c r="LVT2179" s="645"/>
      <c r="LVU2179" s="659"/>
      <c r="LVV2179" s="654"/>
      <c r="LVW2179" s="655"/>
      <c r="LVX2179" s="655"/>
      <c r="LVY2179" s="1"/>
      <c r="LVZ2179" s="1"/>
      <c r="LWB2179" s="650"/>
      <c r="LWC2179" s="645"/>
      <c r="LWD2179" s="659"/>
      <c r="LWE2179" s="654"/>
      <c r="LWF2179" s="655"/>
      <c r="LWG2179" s="655"/>
      <c r="LWH2179" s="1"/>
      <c r="LWI2179" s="1"/>
      <c r="LWK2179" s="650"/>
      <c r="LWL2179" s="645"/>
      <c r="LWM2179" s="659"/>
      <c r="LWN2179" s="654"/>
      <c r="LWO2179" s="655"/>
      <c r="LWP2179" s="655"/>
      <c r="LWQ2179" s="1"/>
      <c r="LWR2179" s="1"/>
      <c r="LWT2179" s="650"/>
      <c r="LWU2179" s="645"/>
      <c r="LWV2179" s="659"/>
      <c r="LWW2179" s="654"/>
      <c r="LWX2179" s="655"/>
      <c r="LWY2179" s="655"/>
      <c r="LWZ2179" s="1"/>
      <c r="LXA2179" s="1"/>
      <c r="LXC2179" s="650"/>
      <c r="LXD2179" s="645"/>
      <c r="LXE2179" s="659"/>
      <c r="LXF2179" s="654"/>
      <c r="LXG2179" s="655"/>
      <c r="LXH2179" s="655"/>
      <c r="LXI2179" s="1"/>
      <c r="LXJ2179" s="1"/>
      <c r="LXL2179" s="650"/>
      <c r="LXM2179" s="645"/>
      <c r="LXN2179" s="659"/>
      <c r="LXO2179" s="654"/>
      <c r="LXP2179" s="655"/>
      <c r="LXQ2179" s="655"/>
      <c r="LXR2179" s="1"/>
      <c r="LXS2179" s="1"/>
      <c r="LXU2179" s="650"/>
      <c r="LXV2179" s="645"/>
      <c r="LXW2179" s="659"/>
      <c r="LXX2179" s="654"/>
      <c r="LXY2179" s="655"/>
      <c r="LXZ2179" s="655"/>
      <c r="LYA2179" s="1"/>
      <c r="LYB2179" s="1"/>
      <c r="LYD2179" s="650"/>
      <c r="LYE2179" s="645"/>
      <c r="LYF2179" s="659"/>
      <c r="LYG2179" s="654"/>
      <c r="LYH2179" s="655"/>
      <c r="LYI2179" s="655"/>
      <c r="LYJ2179" s="1"/>
      <c r="LYK2179" s="1"/>
      <c r="LYM2179" s="650"/>
      <c r="LYN2179" s="645"/>
      <c r="LYO2179" s="659"/>
      <c r="LYP2179" s="654"/>
      <c r="LYQ2179" s="655"/>
      <c r="LYR2179" s="655"/>
      <c r="LYS2179" s="1"/>
      <c r="LYT2179" s="1"/>
      <c r="LYV2179" s="650"/>
      <c r="LYW2179" s="645"/>
      <c r="LYX2179" s="659"/>
      <c r="LYY2179" s="654"/>
      <c r="LYZ2179" s="655"/>
      <c r="LZA2179" s="655"/>
      <c r="LZB2179" s="1"/>
      <c r="LZC2179" s="1"/>
      <c r="LZE2179" s="650"/>
      <c r="LZF2179" s="645"/>
      <c r="LZG2179" s="659"/>
      <c r="LZH2179" s="654"/>
      <c r="LZI2179" s="655"/>
      <c r="LZJ2179" s="655"/>
      <c r="LZK2179" s="1"/>
      <c r="LZL2179" s="1"/>
      <c r="LZN2179" s="650"/>
      <c r="LZO2179" s="645"/>
      <c r="LZP2179" s="659"/>
      <c r="LZQ2179" s="654"/>
      <c r="LZR2179" s="655"/>
      <c r="LZS2179" s="655"/>
      <c r="LZT2179" s="1"/>
      <c r="LZU2179" s="1"/>
      <c r="LZW2179" s="650"/>
      <c r="LZX2179" s="645"/>
      <c r="LZY2179" s="659"/>
      <c r="LZZ2179" s="654"/>
      <c r="MAA2179" s="655"/>
      <c r="MAB2179" s="655"/>
      <c r="MAC2179" s="1"/>
      <c r="MAD2179" s="1"/>
      <c r="MAF2179" s="650"/>
      <c r="MAG2179" s="645"/>
      <c r="MAH2179" s="659"/>
      <c r="MAI2179" s="654"/>
      <c r="MAJ2179" s="655"/>
      <c r="MAK2179" s="655"/>
      <c r="MAL2179" s="1"/>
      <c r="MAM2179" s="1"/>
      <c r="MAO2179" s="650"/>
      <c r="MAP2179" s="645"/>
      <c r="MAQ2179" s="659"/>
      <c r="MAR2179" s="654"/>
      <c r="MAS2179" s="655"/>
      <c r="MAT2179" s="655"/>
      <c r="MAU2179" s="1"/>
      <c r="MAV2179" s="1"/>
      <c r="MAX2179" s="650"/>
      <c r="MAY2179" s="645"/>
      <c r="MAZ2179" s="659"/>
      <c r="MBA2179" s="654"/>
      <c r="MBB2179" s="655"/>
      <c r="MBC2179" s="655"/>
      <c r="MBD2179" s="1"/>
      <c r="MBE2179" s="1"/>
      <c r="MBG2179" s="650"/>
      <c r="MBH2179" s="645"/>
      <c r="MBI2179" s="659"/>
      <c r="MBJ2179" s="654"/>
      <c r="MBK2179" s="655"/>
      <c r="MBL2179" s="655"/>
      <c r="MBM2179" s="1"/>
      <c r="MBN2179" s="1"/>
      <c r="MBP2179" s="650"/>
      <c r="MBQ2179" s="645"/>
      <c r="MBR2179" s="659"/>
      <c r="MBS2179" s="654"/>
      <c r="MBT2179" s="655"/>
      <c r="MBU2179" s="655"/>
      <c r="MBV2179" s="1"/>
      <c r="MBW2179" s="1"/>
      <c r="MBY2179" s="650"/>
      <c r="MBZ2179" s="645"/>
      <c r="MCA2179" s="659"/>
      <c r="MCB2179" s="654"/>
      <c r="MCC2179" s="655"/>
      <c r="MCD2179" s="655"/>
      <c r="MCE2179" s="1"/>
      <c r="MCF2179" s="1"/>
      <c r="MCH2179" s="650"/>
      <c r="MCI2179" s="645"/>
      <c r="MCJ2179" s="659"/>
      <c r="MCK2179" s="654"/>
      <c r="MCL2179" s="655"/>
      <c r="MCM2179" s="655"/>
      <c r="MCN2179" s="1"/>
      <c r="MCO2179" s="1"/>
      <c r="MCQ2179" s="650"/>
      <c r="MCR2179" s="645"/>
      <c r="MCS2179" s="659"/>
      <c r="MCT2179" s="654"/>
      <c r="MCU2179" s="655"/>
      <c r="MCV2179" s="655"/>
      <c r="MCW2179" s="1"/>
      <c r="MCX2179" s="1"/>
      <c r="MCZ2179" s="650"/>
      <c r="MDA2179" s="645"/>
      <c r="MDB2179" s="659"/>
      <c r="MDC2179" s="654"/>
      <c r="MDD2179" s="655"/>
      <c r="MDE2179" s="655"/>
      <c r="MDF2179" s="1"/>
      <c r="MDG2179" s="1"/>
      <c r="MDI2179" s="650"/>
      <c r="MDJ2179" s="645"/>
      <c r="MDK2179" s="659"/>
      <c r="MDL2179" s="654"/>
      <c r="MDM2179" s="655"/>
      <c r="MDN2179" s="655"/>
      <c r="MDO2179" s="1"/>
      <c r="MDP2179" s="1"/>
      <c r="MDR2179" s="650"/>
      <c r="MDS2179" s="645"/>
      <c r="MDT2179" s="659"/>
      <c r="MDU2179" s="654"/>
      <c r="MDV2179" s="655"/>
      <c r="MDW2179" s="655"/>
      <c r="MDX2179" s="1"/>
      <c r="MDY2179" s="1"/>
      <c r="MEA2179" s="650"/>
      <c r="MEB2179" s="645"/>
      <c r="MEC2179" s="659"/>
      <c r="MED2179" s="654"/>
      <c r="MEE2179" s="655"/>
      <c r="MEF2179" s="655"/>
      <c r="MEG2179" s="1"/>
      <c r="MEH2179" s="1"/>
      <c r="MEJ2179" s="650"/>
      <c r="MEK2179" s="645"/>
      <c r="MEL2179" s="659"/>
      <c r="MEM2179" s="654"/>
      <c r="MEN2179" s="655"/>
      <c r="MEO2179" s="655"/>
      <c r="MEP2179" s="1"/>
      <c r="MEQ2179" s="1"/>
      <c r="MES2179" s="650"/>
      <c r="MET2179" s="645"/>
      <c r="MEU2179" s="659"/>
      <c r="MEV2179" s="654"/>
      <c r="MEW2179" s="655"/>
      <c r="MEX2179" s="655"/>
      <c r="MEY2179" s="1"/>
      <c r="MEZ2179" s="1"/>
      <c r="MFB2179" s="650"/>
      <c r="MFC2179" s="645"/>
      <c r="MFD2179" s="659"/>
      <c r="MFE2179" s="654"/>
      <c r="MFF2179" s="655"/>
      <c r="MFG2179" s="655"/>
      <c r="MFH2179" s="1"/>
      <c r="MFI2179" s="1"/>
      <c r="MFK2179" s="650"/>
      <c r="MFL2179" s="645"/>
      <c r="MFM2179" s="659"/>
      <c r="MFN2179" s="654"/>
      <c r="MFO2179" s="655"/>
      <c r="MFP2179" s="655"/>
      <c r="MFQ2179" s="1"/>
      <c r="MFR2179" s="1"/>
      <c r="MFT2179" s="650"/>
      <c r="MFU2179" s="645"/>
      <c r="MFV2179" s="659"/>
      <c r="MFW2179" s="654"/>
      <c r="MFX2179" s="655"/>
      <c r="MFY2179" s="655"/>
      <c r="MFZ2179" s="1"/>
      <c r="MGA2179" s="1"/>
      <c r="MGC2179" s="650"/>
      <c r="MGD2179" s="645"/>
      <c r="MGE2179" s="659"/>
      <c r="MGF2179" s="654"/>
      <c r="MGG2179" s="655"/>
      <c r="MGH2179" s="655"/>
      <c r="MGI2179" s="1"/>
      <c r="MGJ2179" s="1"/>
      <c r="MGL2179" s="650"/>
      <c r="MGM2179" s="645"/>
      <c r="MGN2179" s="659"/>
      <c r="MGO2179" s="654"/>
      <c r="MGP2179" s="655"/>
      <c r="MGQ2179" s="655"/>
      <c r="MGR2179" s="1"/>
      <c r="MGS2179" s="1"/>
      <c r="MGU2179" s="650"/>
      <c r="MGV2179" s="645"/>
      <c r="MGW2179" s="659"/>
      <c r="MGX2179" s="654"/>
      <c r="MGY2179" s="655"/>
      <c r="MGZ2179" s="655"/>
      <c r="MHA2179" s="1"/>
      <c r="MHB2179" s="1"/>
      <c r="MHD2179" s="650"/>
      <c r="MHE2179" s="645"/>
      <c r="MHF2179" s="659"/>
      <c r="MHG2179" s="654"/>
      <c r="MHH2179" s="655"/>
      <c r="MHI2179" s="655"/>
      <c r="MHJ2179" s="1"/>
      <c r="MHK2179" s="1"/>
      <c r="MHM2179" s="650"/>
      <c r="MHN2179" s="645"/>
      <c r="MHO2179" s="659"/>
      <c r="MHP2179" s="654"/>
      <c r="MHQ2179" s="655"/>
      <c r="MHR2179" s="655"/>
      <c r="MHS2179" s="1"/>
      <c r="MHT2179" s="1"/>
      <c r="MHV2179" s="650"/>
      <c r="MHW2179" s="645"/>
      <c r="MHX2179" s="659"/>
      <c r="MHY2179" s="654"/>
      <c r="MHZ2179" s="655"/>
      <c r="MIA2179" s="655"/>
      <c r="MIB2179" s="1"/>
      <c r="MIC2179" s="1"/>
      <c r="MIE2179" s="650"/>
      <c r="MIF2179" s="645"/>
      <c r="MIG2179" s="659"/>
      <c r="MIH2179" s="654"/>
      <c r="MII2179" s="655"/>
      <c r="MIJ2179" s="655"/>
      <c r="MIK2179" s="1"/>
      <c r="MIL2179" s="1"/>
      <c r="MIN2179" s="650"/>
      <c r="MIO2179" s="645"/>
      <c r="MIP2179" s="659"/>
      <c r="MIQ2179" s="654"/>
      <c r="MIR2179" s="655"/>
      <c r="MIS2179" s="655"/>
      <c r="MIT2179" s="1"/>
      <c r="MIU2179" s="1"/>
      <c r="MIW2179" s="650"/>
      <c r="MIX2179" s="645"/>
      <c r="MIY2179" s="659"/>
      <c r="MIZ2179" s="654"/>
      <c r="MJA2179" s="655"/>
      <c r="MJB2179" s="655"/>
      <c r="MJC2179" s="1"/>
      <c r="MJD2179" s="1"/>
      <c r="MJF2179" s="650"/>
      <c r="MJG2179" s="645"/>
      <c r="MJH2179" s="659"/>
      <c r="MJI2179" s="654"/>
      <c r="MJJ2179" s="655"/>
      <c r="MJK2179" s="655"/>
      <c r="MJL2179" s="1"/>
      <c r="MJM2179" s="1"/>
      <c r="MJO2179" s="650"/>
      <c r="MJP2179" s="645"/>
      <c r="MJQ2179" s="659"/>
      <c r="MJR2179" s="654"/>
      <c r="MJS2179" s="655"/>
      <c r="MJT2179" s="655"/>
      <c r="MJU2179" s="1"/>
      <c r="MJV2179" s="1"/>
      <c r="MJX2179" s="650"/>
      <c r="MJY2179" s="645"/>
      <c r="MJZ2179" s="659"/>
      <c r="MKA2179" s="654"/>
      <c r="MKB2179" s="655"/>
      <c r="MKC2179" s="655"/>
      <c r="MKD2179" s="1"/>
      <c r="MKE2179" s="1"/>
      <c r="MKG2179" s="650"/>
      <c r="MKH2179" s="645"/>
      <c r="MKI2179" s="659"/>
      <c r="MKJ2179" s="654"/>
      <c r="MKK2179" s="655"/>
      <c r="MKL2179" s="655"/>
      <c r="MKM2179" s="1"/>
      <c r="MKN2179" s="1"/>
      <c r="MKP2179" s="650"/>
      <c r="MKQ2179" s="645"/>
      <c r="MKR2179" s="659"/>
      <c r="MKS2179" s="654"/>
      <c r="MKT2179" s="655"/>
      <c r="MKU2179" s="655"/>
      <c r="MKV2179" s="1"/>
      <c r="MKW2179" s="1"/>
      <c r="MKY2179" s="650"/>
      <c r="MKZ2179" s="645"/>
      <c r="MLA2179" s="659"/>
      <c r="MLB2179" s="654"/>
      <c r="MLC2179" s="655"/>
      <c r="MLD2179" s="655"/>
      <c r="MLE2179" s="1"/>
      <c r="MLF2179" s="1"/>
      <c r="MLH2179" s="650"/>
      <c r="MLI2179" s="645"/>
      <c r="MLJ2179" s="659"/>
      <c r="MLK2179" s="654"/>
      <c r="MLL2179" s="655"/>
      <c r="MLM2179" s="655"/>
      <c r="MLN2179" s="1"/>
      <c r="MLO2179" s="1"/>
      <c r="MLQ2179" s="650"/>
      <c r="MLR2179" s="645"/>
      <c r="MLS2179" s="659"/>
      <c r="MLT2179" s="654"/>
      <c r="MLU2179" s="655"/>
      <c r="MLV2179" s="655"/>
      <c r="MLW2179" s="1"/>
      <c r="MLX2179" s="1"/>
      <c r="MLZ2179" s="650"/>
      <c r="MMA2179" s="645"/>
      <c r="MMB2179" s="659"/>
      <c r="MMC2179" s="654"/>
      <c r="MMD2179" s="655"/>
      <c r="MME2179" s="655"/>
      <c r="MMF2179" s="1"/>
      <c r="MMG2179" s="1"/>
      <c r="MMI2179" s="650"/>
      <c r="MMJ2179" s="645"/>
      <c r="MMK2179" s="659"/>
      <c r="MML2179" s="654"/>
      <c r="MMM2179" s="655"/>
      <c r="MMN2179" s="655"/>
      <c r="MMO2179" s="1"/>
      <c r="MMP2179" s="1"/>
      <c r="MMR2179" s="650"/>
      <c r="MMS2179" s="645"/>
      <c r="MMT2179" s="659"/>
      <c r="MMU2179" s="654"/>
      <c r="MMV2179" s="655"/>
      <c r="MMW2179" s="655"/>
      <c r="MMX2179" s="1"/>
      <c r="MMY2179" s="1"/>
      <c r="MNA2179" s="650"/>
      <c r="MNB2179" s="645"/>
      <c r="MNC2179" s="659"/>
      <c r="MND2179" s="654"/>
      <c r="MNE2179" s="655"/>
      <c r="MNF2179" s="655"/>
      <c r="MNG2179" s="1"/>
      <c r="MNH2179" s="1"/>
      <c r="MNJ2179" s="650"/>
      <c r="MNK2179" s="645"/>
      <c r="MNL2179" s="659"/>
      <c r="MNM2179" s="654"/>
      <c r="MNN2179" s="655"/>
      <c r="MNO2179" s="655"/>
      <c r="MNP2179" s="1"/>
      <c r="MNQ2179" s="1"/>
      <c r="MNS2179" s="650"/>
      <c r="MNT2179" s="645"/>
      <c r="MNU2179" s="659"/>
      <c r="MNV2179" s="654"/>
      <c r="MNW2179" s="655"/>
      <c r="MNX2179" s="655"/>
      <c r="MNY2179" s="1"/>
      <c r="MNZ2179" s="1"/>
      <c r="MOB2179" s="650"/>
      <c r="MOC2179" s="645"/>
      <c r="MOD2179" s="659"/>
      <c r="MOE2179" s="654"/>
      <c r="MOF2179" s="655"/>
      <c r="MOG2179" s="655"/>
      <c r="MOH2179" s="1"/>
      <c r="MOI2179" s="1"/>
      <c r="MOK2179" s="650"/>
      <c r="MOL2179" s="645"/>
      <c r="MOM2179" s="659"/>
      <c r="MON2179" s="654"/>
      <c r="MOO2179" s="655"/>
      <c r="MOP2179" s="655"/>
      <c r="MOQ2179" s="1"/>
      <c r="MOR2179" s="1"/>
      <c r="MOT2179" s="650"/>
      <c r="MOU2179" s="645"/>
      <c r="MOV2179" s="659"/>
      <c r="MOW2179" s="654"/>
      <c r="MOX2179" s="655"/>
      <c r="MOY2179" s="655"/>
      <c r="MOZ2179" s="1"/>
      <c r="MPA2179" s="1"/>
      <c r="MPC2179" s="650"/>
      <c r="MPD2179" s="645"/>
      <c r="MPE2179" s="659"/>
      <c r="MPF2179" s="654"/>
      <c r="MPG2179" s="655"/>
      <c r="MPH2179" s="655"/>
      <c r="MPI2179" s="1"/>
      <c r="MPJ2179" s="1"/>
      <c r="MPL2179" s="650"/>
      <c r="MPM2179" s="645"/>
      <c r="MPN2179" s="659"/>
      <c r="MPO2179" s="654"/>
      <c r="MPP2179" s="655"/>
      <c r="MPQ2179" s="655"/>
      <c r="MPR2179" s="1"/>
      <c r="MPS2179" s="1"/>
      <c r="MPU2179" s="650"/>
      <c r="MPV2179" s="645"/>
      <c r="MPW2179" s="659"/>
      <c r="MPX2179" s="654"/>
      <c r="MPY2179" s="655"/>
      <c r="MPZ2179" s="655"/>
      <c r="MQA2179" s="1"/>
      <c r="MQB2179" s="1"/>
      <c r="MQD2179" s="650"/>
      <c r="MQE2179" s="645"/>
      <c r="MQF2179" s="659"/>
      <c r="MQG2179" s="654"/>
      <c r="MQH2179" s="655"/>
      <c r="MQI2179" s="655"/>
      <c r="MQJ2179" s="1"/>
      <c r="MQK2179" s="1"/>
      <c r="MQM2179" s="650"/>
      <c r="MQN2179" s="645"/>
      <c r="MQO2179" s="659"/>
      <c r="MQP2179" s="654"/>
      <c r="MQQ2179" s="655"/>
      <c r="MQR2179" s="655"/>
      <c r="MQS2179" s="1"/>
      <c r="MQT2179" s="1"/>
      <c r="MQV2179" s="650"/>
      <c r="MQW2179" s="645"/>
      <c r="MQX2179" s="659"/>
      <c r="MQY2179" s="654"/>
      <c r="MQZ2179" s="655"/>
      <c r="MRA2179" s="655"/>
      <c r="MRB2179" s="1"/>
      <c r="MRC2179" s="1"/>
      <c r="MRE2179" s="650"/>
      <c r="MRF2179" s="645"/>
      <c r="MRG2179" s="659"/>
      <c r="MRH2179" s="654"/>
      <c r="MRI2179" s="655"/>
      <c r="MRJ2179" s="655"/>
      <c r="MRK2179" s="1"/>
      <c r="MRL2179" s="1"/>
      <c r="MRN2179" s="650"/>
      <c r="MRO2179" s="645"/>
      <c r="MRP2179" s="659"/>
      <c r="MRQ2179" s="654"/>
      <c r="MRR2179" s="655"/>
      <c r="MRS2179" s="655"/>
      <c r="MRT2179" s="1"/>
      <c r="MRU2179" s="1"/>
      <c r="MRW2179" s="650"/>
      <c r="MRX2179" s="645"/>
      <c r="MRY2179" s="659"/>
      <c r="MRZ2179" s="654"/>
      <c r="MSA2179" s="655"/>
      <c r="MSB2179" s="655"/>
      <c r="MSC2179" s="1"/>
      <c r="MSD2179" s="1"/>
      <c r="MSF2179" s="650"/>
      <c r="MSG2179" s="645"/>
      <c r="MSH2179" s="659"/>
      <c r="MSI2179" s="654"/>
      <c r="MSJ2179" s="655"/>
      <c r="MSK2179" s="655"/>
      <c r="MSL2179" s="1"/>
      <c r="MSM2179" s="1"/>
      <c r="MSO2179" s="650"/>
      <c r="MSP2179" s="645"/>
      <c r="MSQ2179" s="659"/>
      <c r="MSR2179" s="654"/>
      <c r="MSS2179" s="655"/>
      <c r="MST2179" s="655"/>
      <c r="MSU2179" s="1"/>
      <c r="MSV2179" s="1"/>
      <c r="MSX2179" s="650"/>
      <c r="MSY2179" s="645"/>
      <c r="MSZ2179" s="659"/>
      <c r="MTA2179" s="654"/>
      <c r="MTB2179" s="655"/>
      <c r="MTC2179" s="655"/>
      <c r="MTD2179" s="1"/>
      <c r="MTE2179" s="1"/>
      <c r="MTG2179" s="650"/>
      <c r="MTH2179" s="645"/>
      <c r="MTI2179" s="659"/>
      <c r="MTJ2179" s="654"/>
      <c r="MTK2179" s="655"/>
      <c r="MTL2179" s="655"/>
      <c r="MTM2179" s="1"/>
      <c r="MTN2179" s="1"/>
      <c r="MTP2179" s="650"/>
      <c r="MTQ2179" s="645"/>
      <c r="MTR2179" s="659"/>
      <c r="MTS2179" s="654"/>
      <c r="MTT2179" s="655"/>
      <c r="MTU2179" s="655"/>
      <c r="MTV2179" s="1"/>
      <c r="MTW2179" s="1"/>
      <c r="MTY2179" s="650"/>
      <c r="MTZ2179" s="645"/>
      <c r="MUA2179" s="659"/>
      <c r="MUB2179" s="654"/>
      <c r="MUC2179" s="655"/>
      <c r="MUD2179" s="655"/>
      <c r="MUE2179" s="1"/>
      <c r="MUF2179" s="1"/>
      <c r="MUH2179" s="650"/>
      <c r="MUI2179" s="645"/>
      <c r="MUJ2179" s="659"/>
      <c r="MUK2179" s="654"/>
      <c r="MUL2179" s="655"/>
      <c r="MUM2179" s="655"/>
      <c r="MUN2179" s="1"/>
      <c r="MUO2179" s="1"/>
      <c r="MUQ2179" s="650"/>
      <c r="MUR2179" s="645"/>
      <c r="MUS2179" s="659"/>
      <c r="MUT2179" s="654"/>
      <c r="MUU2179" s="655"/>
      <c r="MUV2179" s="655"/>
      <c r="MUW2179" s="1"/>
      <c r="MUX2179" s="1"/>
      <c r="MUZ2179" s="650"/>
      <c r="MVA2179" s="645"/>
      <c r="MVB2179" s="659"/>
      <c r="MVC2179" s="654"/>
      <c r="MVD2179" s="655"/>
      <c r="MVE2179" s="655"/>
      <c r="MVF2179" s="1"/>
      <c r="MVG2179" s="1"/>
      <c r="MVI2179" s="650"/>
      <c r="MVJ2179" s="645"/>
      <c r="MVK2179" s="659"/>
      <c r="MVL2179" s="654"/>
      <c r="MVM2179" s="655"/>
      <c r="MVN2179" s="655"/>
      <c r="MVO2179" s="1"/>
      <c r="MVP2179" s="1"/>
      <c r="MVR2179" s="650"/>
      <c r="MVS2179" s="645"/>
      <c r="MVT2179" s="659"/>
      <c r="MVU2179" s="654"/>
      <c r="MVV2179" s="655"/>
      <c r="MVW2179" s="655"/>
      <c r="MVX2179" s="1"/>
      <c r="MVY2179" s="1"/>
      <c r="MWA2179" s="650"/>
      <c r="MWB2179" s="645"/>
      <c r="MWC2179" s="659"/>
      <c r="MWD2179" s="654"/>
      <c r="MWE2179" s="655"/>
      <c r="MWF2179" s="655"/>
      <c r="MWG2179" s="1"/>
      <c r="MWH2179" s="1"/>
      <c r="MWJ2179" s="650"/>
      <c r="MWK2179" s="645"/>
      <c r="MWL2179" s="659"/>
      <c r="MWM2179" s="654"/>
      <c r="MWN2179" s="655"/>
      <c r="MWO2179" s="655"/>
      <c r="MWP2179" s="1"/>
      <c r="MWQ2179" s="1"/>
      <c r="MWS2179" s="650"/>
      <c r="MWT2179" s="645"/>
      <c r="MWU2179" s="659"/>
      <c r="MWV2179" s="654"/>
      <c r="MWW2179" s="655"/>
      <c r="MWX2179" s="655"/>
      <c r="MWY2179" s="1"/>
      <c r="MWZ2179" s="1"/>
      <c r="MXB2179" s="650"/>
      <c r="MXC2179" s="645"/>
      <c r="MXD2179" s="659"/>
      <c r="MXE2179" s="654"/>
      <c r="MXF2179" s="655"/>
      <c r="MXG2179" s="655"/>
      <c r="MXH2179" s="1"/>
      <c r="MXI2179" s="1"/>
      <c r="MXK2179" s="650"/>
      <c r="MXL2179" s="645"/>
      <c r="MXM2179" s="659"/>
      <c r="MXN2179" s="654"/>
      <c r="MXO2179" s="655"/>
      <c r="MXP2179" s="655"/>
      <c r="MXQ2179" s="1"/>
      <c r="MXR2179" s="1"/>
      <c r="MXT2179" s="650"/>
      <c r="MXU2179" s="645"/>
      <c r="MXV2179" s="659"/>
      <c r="MXW2179" s="654"/>
      <c r="MXX2179" s="655"/>
      <c r="MXY2179" s="655"/>
      <c r="MXZ2179" s="1"/>
      <c r="MYA2179" s="1"/>
      <c r="MYC2179" s="650"/>
      <c r="MYD2179" s="645"/>
      <c r="MYE2179" s="659"/>
      <c r="MYF2179" s="654"/>
      <c r="MYG2179" s="655"/>
      <c r="MYH2179" s="655"/>
      <c r="MYI2179" s="1"/>
      <c r="MYJ2179" s="1"/>
      <c r="MYL2179" s="650"/>
      <c r="MYM2179" s="645"/>
      <c r="MYN2179" s="659"/>
      <c r="MYO2179" s="654"/>
      <c r="MYP2179" s="655"/>
      <c r="MYQ2179" s="655"/>
      <c r="MYR2179" s="1"/>
      <c r="MYS2179" s="1"/>
      <c r="MYU2179" s="650"/>
      <c r="MYV2179" s="645"/>
      <c r="MYW2179" s="659"/>
      <c r="MYX2179" s="654"/>
      <c r="MYY2179" s="655"/>
      <c r="MYZ2179" s="655"/>
      <c r="MZA2179" s="1"/>
      <c r="MZB2179" s="1"/>
      <c r="MZD2179" s="650"/>
      <c r="MZE2179" s="645"/>
      <c r="MZF2179" s="659"/>
      <c r="MZG2179" s="654"/>
      <c r="MZH2179" s="655"/>
      <c r="MZI2179" s="655"/>
      <c r="MZJ2179" s="1"/>
      <c r="MZK2179" s="1"/>
      <c r="MZM2179" s="650"/>
      <c r="MZN2179" s="645"/>
      <c r="MZO2179" s="659"/>
      <c r="MZP2179" s="654"/>
      <c r="MZQ2179" s="655"/>
      <c r="MZR2179" s="655"/>
      <c r="MZS2179" s="1"/>
      <c r="MZT2179" s="1"/>
      <c r="MZV2179" s="650"/>
      <c r="MZW2179" s="645"/>
      <c r="MZX2179" s="659"/>
      <c r="MZY2179" s="654"/>
      <c r="MZZ2179" s="655"/>
      <c r="NAA2179" s="655"/>
      <c r="NAB2179" s="1"/>
      <c r="NAC2179" s="1"/>
      <c r="NAE2179" s="650"/>
      <c r="NAF2179" s="645"/>
      <c r="NAG2179" s="659"/>
      <c r="NAH2179" s="654"/>
      <c r="NAI2179" s="655"/>
      <c r="NAJ2179" s="655"/>
      <c r="NAK2179" s="1"/>
      <c r="NAL2179" s="1"/>
      <c r="NAN2179" s="650"/>
      <c r="NAO2179" s="645"/>
      <c r="NAP2179" s="659"/>
      <c r="NAQ2179" s="654"/>
      <c r="NAR2179" s="655"/>
      <c r="NAS2179" s="655"/>
      <c r="NAT2179" s="1"/>
      <c r="NAU2179" s="1"/>
      <c r="NAW2179" s="650"/>
      <c r="NAX2179" s="645"/>
      <c r="NAY2179" s="659"/>
      <c r="NAZ2179" s="654"/>
      <c r="NBA2179" s="655"/>
      <c r="NBB2179" s="655"/>
      <c r="NBC2179" s="1"/>
      <c r="NBD2179" s="1"/>
      <c r="NBF2179" s="650"/>
      <c r="NBG2179" s="645"/>
      <c r="NBH2179" s="659"/>
      <c r="NBI2179" s="654"/>
      <c r="NBJ2179" s="655"/>
      <c r="NBK2179" s="655"/>
      <c r="NBL2179" s="1"/>
      <c r="NBM2179" s="1"/>
      <c r="NBO2179" s="650"/>
      <c r="NBP2179" s="645"/>
      <c r="NBQ2179" s="659"/>
      <c r="NBR2179" s="654"/>
      <c r="NBS2179" s="655"/>
      <c r="NBT2179" s="655"/>
      <c r="NBU2179" s="1"/>
      <c r="NBV2179" s="1"/>
      <c r="NBX2179" s="650"/>
      <c r="NBY2179" s="645"/>
      <c r="NBZ2179" s="659"/>
      <c r="NCA2179" s="654"/>
      <c r="NCB2179" s="655"/>
      <c r="NCC2179" s="655"/>
      <c r="NCD2179" s="1"/>
      <c r="NCE2179" s="1"/>
      <c r="NCG2179" s="650"/>
      <c r="NCH2179" s="645"/>
      <c r="NCI2179" s="659"/>
      <c r="NCJ2179" s="654"/>
      <c r="NCK2179" s="655"/>
      <c r="NCL2179" s="655"/>
      <c r="NCM2179" s="1"/>
      <c r="NCN2179" s="1"/>
      <c r="NCP2179" s="650"/>
      <c r="NCQ2179" s="645"/>
      <c r="NCR2179" s="659"/>
      <c r="NCS2179" s="654"/>
      <c r="NCT2179" s="655"/>
      <c r="NCU2179" s="655"/>
      <c r="NCV2179" s="1"/>
      <c r="NCW2179" s="1"/>
      <c r="NCY2179" s="650"/>
      <c r="NCZ2179" s="645"/>
      <c r="NDA2179" s="659"/>
      <c r="NDB2179" s="654"/>
      <c r="NDC2179" s="655"/>
      <c r="NDD2179" s="655"/>
      <c r="NDE2179" s="1"/>
      <c r="NDF2179" s="1"/>
      <c r="NDH2179" s="650"/>
      <c r="NDI2179" s="645"/>
      <c r="NDJ2179" s="659"/>
      <c r="NDK2179" s="654"/>
      <c r="NDL2179" s="655"/>
      <c r="NDM2179" s="655"/>
      <c r="NDN2179" s="1"/>
      <c r="NDO2179" s="1"/>
      <c r="NDQ2179" s="650"/>
      <c r="NDR2179" s="645"/>
      <c r="NDS2179" s="659"/>
      <c r="NDT2179" s="654"/>
      <c r="NDU2179" s="655"/>
      <c r="NDV2179" s="655"/>
      <c r="NDW2179" s="1"/>
      <c r="NDX2179" s="1"/>
      <c r="NDZ2179" s="650"/>
      <c r="NEA2179" s="645"/>
      <c r="NEB2179" s="659"/>
      <c r="NEC2179" s="654"/>
      <c r="NED2179" s="655"/>
      <c r="NEE2179" s="655"/>
      <c r="NEF2179" s="1"/>
      <c r="NEG2179" s="1"/>
      <c r="NEI2179" s="650"/>
      <c r="NEJ2179" s="645"/>
      <c r="NEK2179" s="659"/>
      <c r="NEL2179" s="654"/>
      <c r="NEM2179" s="655"/>
      <c r="NEN2179" s="655"/>
      <c r="NEO2179" s="1"/>
      <c r="NEP2179" s="1"/>
      <c r="NER2179" s="650"/>
      <c r="NES2179" s="645"/>
      <c r="NET2179" s="659"/>
      <c r="NEU2179" s="654"/>
      <c r="NEV2179" s="655"/>
      <c r="NEW2179" s="655"/>
      <c r="NEX2179" s="1"/>
      <c r="NEY2179" s="1"/>
      <c r="NFA2179" s="650"/>
      <c r="NFB2179" s="645"/>
      <c r="NFC2179" s="659"/>
      <c r="NFD2179" s="654"/>
      <c r="NFE2179" s="655"/>
      <c r="NFF2179" s="655"/>
      <c r="NFG2179" s="1"/>
      <c r="NFH2179" s="1"/>
      <c r="NFJ2179" s="650"/>
      <c r="NFK2179" s="645"/>
      <c r="NFL2179" s="659"/>
      <c r="NFM2179" s="654"/>
      <c r="NFN2179" s="655"/>
      <c r="NFO2179" s="655"/>
      <c r="NFP2179" s="1"/>
      <c r="NFQ2179" s="1"/>
      <c r="NFS2179" s="650"/>
      <c r="NFT2179" s="645"/>
      <c r="NFU2179" s="659"/>
      <c r="NFV2179" s="654"/>
      <c r="NFW2179" s="655"/>
      <c r="NFX2179" s="655"/>
      <c r="NFY2179" s="1"/>
      <c r="NFZ2179" s="1"/>
      <c r="NGB2179" s="650"/>
      <c r="NGC2179" s="645"/>
      <c r="NGD2179" s="659"/>
      <c r="NGE2179" s="654"/>
      <c r="NGF2179" s="655"/>
      <c r="NGG2179" s="655"/>
      <c r="NGH2179" s="1"/>
      <c r="NGI2179" s="1"/>
      <c r="NGK2179" s="650"/>
      <c r="NGL2179" s="645"/>
      <c r="NGM2179" s="659"/>
      <c r="NGN2179" s="654"/>
      <c r="NGO2179" s="655"/>
      <c r="NGP2179" s="655"/>
      <c r="NGQ2179" s="1"/>
      <c r="NGR2179" s="1"/>
      <c r="NGT2179" s="650"/>
      <c r="NGU2179" s="645"/>
      <c r="NGV2179" s="659"/>
      <c r="NGW2179" s="654"/>
      <c r="NGX2179" s="655"/>
      <c r="NGY2179" s="655"/>
      <c r="NGZ2179" s="1"/>
      <c r="NHA2179" s="1"/>
      <c r="NHC2179" s="650"/>
      <c r="NHD2179" s="645"/>
      <c r="NHE2179" s="659"/>
      <c r="NHF2179" s="654"/>
      <c r="NHG2179" s="655"/>
      <c r="NHH2179" s="655"/>
      <c r="NHI2179" s="1"/>
      <c r="NHJ2179" s="1"/>
      <c r="NHL2179" s="650"/>
      <c r="NHM2179" s="645"/>
      <c r="NHN2179" s="659"/>
      <c r="NHO2179" s="654"/>
      <c r="NHP2179" s="655"/>
      <c r="NHQ2179" s="655"/>
      <c r="NHR2179" s="1"/>
      <c r="NHS2179" s="1"/>
      <c r="NHU2179" s="650"/>
      <c r="NHV2179" s="645"/>
      <c r="NHW2179" s="659"/>
      <c r="NHX2179" s="654"/>
      <c r="NHY2179" s="655"/>
      <c r="NHZ2179" s="655"/>
      <c r="NIA2179" s="1"/>
      <c r="NIB2179" s="1"/>
      <c r="NID2179" s="650"/>
      <c r="NIE2179" s="645"/>
      <c r="NIF2179" s="659"/>
      <c r="NIG2179" s="654"/>
      <c r="NIH2179" s="655"/>
      <c r="NII2179" s="655"/>
      <c r="NIJ2179" s="1"/>
      <c r="NIK2179" s="1"/>
      <c r="NIM2179" s="650"/>
      <c r="NIN2179" s="645"/>
      <c r="NIO2179" s="659"/>
      <c r="NIP2179" s="654"/>
      <c r="NIQ2179" s="655"/>
      <c r="NIR2179" s="655"/>
      <c r="NIS2179" s="1"/>
      <c r="NIT2179" s="1"/>
      <c r="NIV2179" s="650"/>
      <c r="NIW2179" s="645"/>
      <c r="NIX2179" s="659"/>
      <c r="NIY2179" s="654"/>
      <c r="NIZ2179" s="655"/>
      <c r="NJA2179" s="655"/>
      <c r="NJB2179" s="1"/>
      <c r="NJC2179" s="1"/>
      <c r="NJE2179" s="650"/>
      <c r="NJF2179" s="645"/>
      <c r="NJG2179" s="659"/>
      <c r="NJH2179" s="654"/>
      <c r="NJI2179" s="655"/>
      <c r="NJJ2179" s="655"/>
      <c r="NJK2179" s="1"/>
      <c r="NJL2179" s="1"/>
      <c r="NJN2179" s="650"/>
      <c r="NJO2179" s="645"/>
      <c r="NJP2179" s="659"/>
      <c r="NJQ2179" s="654"/>
      <c r="NJR2179" s="655"/>
      <c r="NJS2179" s="655"/>
      <c r="NJT2179" s="1"/>
      <c r="NJU2179" s="1"/>
      <c r="NJW2179" s="650"/>
      <c r="NJX2179" s="645"/>
      <c r="NJY2179" s="659"/>
      <c r="NJZ2179" s="654"/>
      <c r="NKA2179" s="655"/>
      <c r="NKB2179" s="655"/>
      <c r="NKC2179" s="1"/>
      <c r="NKD2179" s="1"/>
      <c r="NKF2179" s="650"/>
      <c r="NKG2179" s="645"/>
      <c r="NKH2179" s="659"/>
      <c r="NKI2179" s="654"/>
      <c r="NKJ2179" s="655"/>
      <c r="NKK2179" s="655"/>
      <c r="NKL2179" s="1"/>
      <c r="NKM2179" s="1"/>
      <c r="NKO2179" s="650"/>
      <c r="NKP2179" s="645"/>
      <c r="NKQ2179" s="659"/>
      <c r="NKR2179" s="654"/>
      <c r="NKS2179" s="655"/>
      <c r="NKT2179" s="655"/>
      <c r="NKU2179" s="1"/>
      <c r="NKV2179" s="1"/>
      <c r="NKX2179" s="650"/>
      <c r="NKY2179" s="645"/>
      <c r="NKZ2179" s="659"/>
      <c r="NLA2179" s="654"/>
      <c r="NLB2179" s="655"/>
      <c r="NLC2179" s="655"/>
      <c r="NLD2179" s="1"/>
      <c r="NLE2179" s="1"/>
      <c r="NLG2179" s="650"/>
      <c r="NLH2179" s="645"/>
      <c r="NLI2179" s="659"/>
      <c r="NLJ2179" s="654"/>
      <c r="NLK2179" s="655"/>
      <c r="NLL2179" s="655"/>
      <c r="NLM2179" s="1"/>
      <c r="NLN2179" s="1"/>
      <c r="NLP2179" s="650"/>
      <c r="NLQ2179" s="645"/>
      <c r="NLR2179" s="659"/>
      <c r="NLS2179" s="654"/>
      <c r="NLT2179" s="655"/>
      <c r="NLU2179" s="655"/>
      <c r="NLV2179" s="1"/>
      <c r="NLW2179" s="1"/>
      <c r="NLY2179" s="650"/>
      <c r="NLZ2179" s="645"/>
      <c r="NMA2179" s="659"/>
      <c r="NMB2179" s="654"/>
      <c r="NMC2179" s="655"/>
      <c r="NMD2179" s="655"/>
      <c r="NME2179" s="1"/>
      <c r="NMF2179" s="1"/>
      <c r="NMH2179" s="650"/>
      <c r="NMI2179" s="645"/>
      <c r="NMJ2179" s="659"/>
      <c r="NMK2179" s="654"/>
      <c r="NML2179" s="655"/>
      <c r="NMM2179" s="655"/>
      <c r="NMN2179" s="1"/>
      <c r="NMO2179" s="1"/>
      <c r="NMQ2179" s="650"/>
      <c r="NMR2179" s="645"/>
      <c r="NMS2179" s="659"/>
      <c r="NMT2179" s="654"/>
      <c r="NMU2179" s="655"/>
      <c r="NMV2179" s="655"/>
      <c r="NMW2179" s="1"/>
      <c r="NMX2179" s="1"/>
      <c r="NMZ2179" s="650"/>
      <c r="NNA2179" s="645"/>
      <c r="NNB2179" s="659"/>
      <c r="NNC2179" s="654"/>
      <c r="NND2179" s="655"/>
      <c r="NNE2179" s="655"/>
      <c r="NNF2179" s="1"/>
      <c r="NNG2179" s="1"/>
      <c r="NNI2179" s="650"/>
      <c r="NNJ2179" s="645"/>
      <c r="NNK2179" s="659"/>
      <c r="NNL2179" s="654"/>
      <c r="NNM2179" s="655"/>
      <c r="NNN2179" s="655"/>
      <c r="NNO2179" s="1"/>
      <c r="NNP2179" s="1"/>
      <c r="NNR2179" s="650"/>
      <c r="NNS2179" s="645"/>
      <c r="NNT2179" s="659"/>
      <c r="NNU2179" s="654"/>
      <c r="NNV2179" s="655"/>
      <c r="NNW2179" s="655"/>
      <c r="NNX2179" s="1"/>
      <c r="NNY2179" s="1"/>
      <c r="NOA2179" s="650"/>
      <c r="NOB2179" s="645"/>
      <c r="NOC2179" s="659"/>
      <c r="NOD2179" s="654"/>
      <c r="NOE2179" s="655"/>
      <c r="NOF2179" s="655"/>
      <c r="NOG2179" s="1"/>
      <c r="NOH2179" s="1"/>
      <c r="NOJ2179" s="650"/>
      <c r="NOK2179" s="645"/>
      <c r="NOL2179" s="659"/>
      <c r="NOM2179" s="654"/>
      <c r="NON2179" s="655"/>
      <c r="NOO2179" s="655"/>
      <c r="NOP2179" s="1"/>
      <c r="NOQ2179" s="1"/>
      <c r="NOS2179" s="650"/>
      <c r="NOT2179" s="645"/>
      <c r="NOU2179" s="659"/>
      <c r="NOV2179" s="654"/>
      <c r="NOW2179" s="655"/>
      <c r="NOX2179" s="655"/>
      <c r="NOY2179" s="1"/>
      <c r="NOZ2179" s="1"/>
      <c r="NPB2179" s="650"/>
      <c r="NPC2179" s="645"/>
      <c r="NPD2179" s="659"/>
      <c r="NPE2179" s="654"/>
      <c r="NPF2179" s="655"/>
      <c r="NPG2179" s="655"/>
      <c r="NPH2179" s="1"/>
      <c r="NPI2179" s="1"/>
      <c r="NPK2179" s="650"/>
      <c r="NPL2179" s="645"/>
      <c r="NPM2179" s="659"/>
      <c r="NPN2179" s="654"/>
      <c r="NPO2179" s="655"/>
      <c r="NPP2179" s="655"/>
      <c r="NPQ2179" s="1"/>
      <c r="NPR2179" s="1"/>
      <c r="NPT2179" s="650"/>
      <c r="NPU2179" s="645"/>
      <c r="NPV2179" s="659"/>
      <c r="NPW2179" s="654"/>
      <c r="NPX2179" s="655"/>
      <c r="NPY2179" s="655"/>
      <c r="NPZ2179" s="1"/>
      <c r="NQA2179" s="1"/>
      <c r="NQC2179" s="650"/>
      <c r="NQD2179" s="645"/>
      <c r="NQE2179" s="659"/>
      <c r="NQF2179" s="654"/>
      <c r="NQG2179" s="655"/>
      <c r="NQH2179" s="655"/>
      <c r="NQI2179" s="1"/>
      <c r="NQJ2179" s="1"/>
      <c r="NQL2179" s="650"/>
      <c r="NQM2179" s="645"/>
      <c r="NQN2179" s="659"/>
      <c r="NQO2179" s="654"/>
      <c r="NQP2179" s="655"/>
      <c r="NQQ2179" s="655"/>
      <c r="NQR2179" s="1"/>
      <c r="NQS2179" s="1"/>
      <c r="NQU2179" s="650"/>
      <c r="NQV2179" s="645"/>
      <c r="NQW2179" s="659"/>
      <c r="NQX2179" s="654"/>
      <c r="NQY2179" s="655"/>
      <c r="NQZ2179" s="655"/>
      <c r="NRA2179" s="1"/>
      <c r="NRB2179" s="1"/>
      <c r="NRD2179" s="650"/>
      <c r="NRE2179" s="645"/>
      <c r="NRF2179" s="659"/>
      <c r="NRG2179" s="654"/>
      <c r="NRH2179" s="655"/>
      <c r="NRI2179" s="655"/>
      <c r="NRJ2179" s="1"/>
      <c r="NRK2179" s="1"/>
      <c r="NRM2179" s="650"/>
      <c r="NRN2179" s="645"/>
      <c r="NRO2179" s="659"/>
      <c r="NRP2179" s="654"/>
      <c r="NRQ2179" s="655"/>
      <c r="NRR2179" s="655"/>
      <c r="NRS2179" s="1"/>
      <c r="NRT2179" s="1"/>
      <c r="NRV2179" s="650"/>
      <c r="NRW2179" s="645"/>
      <c r="NRX2179" s="659"/>
      <c r="NRY2179" s="654"/>
      <c r="NRZ2179" s="655"/>
      <c r="NSA2179" s="655"/>
      <c r="NSB2179" s="1"/>
      <c r="NSC2179" s="1"/>
      <c r="NSE2179" s="650"/>
      <c r="NSF2179" s="645"/>
      <c r="NSG2179" s="659"/>
      <c r="NSH2179" s="654"/>
      <c r="NSI2179" s="655"/>
      <c r="NSJ2179" s="655"/>
      <c r="NSK2179" s="1"/>
      <c r="NSL2179" s="1"/>
      <c r="NSN2179" s="650"/>
      <c r="NSO2179" s="645"/>
      <c r="NSP2179" s="659"/>
      <c r="NSQ2179" s="654"/>
      <c r="NSR2179" s="655"/>
      <c r="NSS2179" s="655"/>
      <c r="NST2179" s="1"/>
      <c r="NSU2179" s="1"/>
      <c r="NSW2179" s="650"/>
      <c r="NSX2179" s="645"/>
      <c r="NSY2179" s="659"/>
      <c r="NSZ2179" s="654"/>
      <c r="NTA2179" s="655"/>
      <c r="NTB2179" s="655"/>
      <c r="NTC2179" s="1"/>
      <c r="NTD2179" s="1"/>
      <c r="NTF2179" s="650"/>
      <c r="NTG2179" s="645"/>
      <c r="NTH2179" s="659"/>
      <c r="NTI2179" s="654"/>
      <c r="NTJ2179" s="655"/>
      <c r="NTK2179" s="655"/>
      <c r="NTL2179" s="1"/>
      <c r="NTM2179" s="1"/>
      <c r="NTO2179" s="650"/>
      <c r="NTP2179" s="645"/>
      <c r="NTQ2179" s="659"/>
      <c r="NTR2179" s="654"/>
      <c r="NTS2179" s="655"/>
      <c r="NTT2179" s="655"/>
      <c r="NTU2179" s="1"/>
      <c r="NTV2179" s="1"/>
      <c r="NTX2179" s="650"/>
      <c r="NTY2179" s="645"/>
      <c r="NTZ2179" s="659"/>
      <c r="NUA2179" s="654"/>
      <c r="NUB2179" s="655"/>
      <c r="NUC2179" s="655"/>
      <c r="NUD2179" s="1"/>
      <c r="NUE2179" s="1"/>
      <c r="NUG2179" s="650"/>
      <c r="NUH2179" s="645"/>
      <c r="NUI2179" s="659"/>
      <c r="NUJ2179" s="654"/>
      <c r="NUK2179" s="655"/>
      <c r="NUL2179" s="655"/>
      <c r="NUM2179" s="1"/>
      <c r="NUN2179" s="1"/>
      <c r="NUP2179" s="650"/>
      <c r="NUQ2179" s="645"/>
      <c r="NUR2179" s="659"/>
      <c r="NUS2179" s="654"/>
      <c r="NUT2179" s="655"/>
      <c r="NUU2179" s="655"/>
      <c r="NUV2179" s="1"/>
      <c r="NUW2179" s="1"/>
      <c r="NUY2179" s="650"/>
      <c r="NUZ2179" s="645"/>
      <c r="NVA2179" s="659"/>
      <c r="NVB2179" s="654"/>
      <c r="NVC2179" s="655"/>
      <c r="NVD2179" s="655"/>
      <c r="NVE2179" s="1"/>
      <c r="NVF2179" s="1"/>
      <c r="NVH2179" s="650"/>
      <c r="NVI2179" s="645"/>
      <c r="NVJ2179" s="659"/>
      <c r="NVK2179" s="654"/>
      <c r="NVL2179" s="655"/>
      <c r="NVM2179" s="655"/>
      <c r="NVN2179" s="1"/>
      <c r="NVO2179" s="1"/>
      <c r="NVQ2179" s="650"/>
      <c r="NVR2179" s="645"/>
      <c r="NVS2179" s="659"/>
      <c r="NVT2179" s="654"/>
      <c r="NVU2179" s="655"/>
      <c r="NVV2179" s="655"/>
      <c r="NVW2179" s="1"/>
      <c r="NVX2179" s="1"/>
      <c r="NVZ2179" s="650"/>
      <c r="NWA2179" s="645"/>
      <c r="NWB2179" s="659"/>
      <c r="NWC2179" s="654"/>
      <c r="NWD2179" s="655"/>
      <c r="NWE2179" s="655"/>
      <c r="NWF2179" s="1"/>
      <c r="NWG2179" s="1"/>
      <c r="NWI2179" s="650"/>
      <c r="NWJ2179" s="645"/>
      <c r="NWK2179" s="659"/>
      <c r="NWL2179" s="654"/>
      <c r="NWM2179" s="655"/>
      <c r="NWN2179" s="655"/>
      <c r="NWO2179" s="1"/>
      <c r="NWP2179" s="1"/>
      <c r="NWR2179" s="650"/>
      <c r="NWS2179" s="645"/>
      <c r="NWT2179" s="659"/>
      <c r="NWU2179" s="654"/>
      <c r="NWV2179" s="655"/>
      <c r="NWW2179" s="655"/>
      <c r="NWX2179" s="1"/>
      <c r="NWY2179" s="1"/>
      <c r="NXA2179" s="650"/>
      <c r="NXB2179" s="645"/>
      <c r="NXC2179" s="659"/>
      <c r="NXD2179" s="654"/>
      <c r="NXE2179" s="655"/>
      <c r="NXF2179" s="655"/>
      <c r="NXG2179" s="1"/>
      <c r="NXH2179" s="1"/>
      <c r="NXJ2179" s="650"/>
      <c r="NXK2179" s="645"/>
      <c r="NXL2179" s="659"/>
      <c r="NXM2179" s="654"/>
      <c r="NXN2179" s="655"/>
      <c r="NXO2179" s="655"/>
      <c r="NXP2179" s="1"/>
      <c r="NXQ2179" s="1"/>
      <c r="NXS2179" s="650"/>
      <c r="NXT2179" s="645"/>
      <c r="NXU2179" s="659"/>
      <c r="NXV2179" s="654"/>
      <c r="NXW2179" s="655"/>
      <c r="NXX2179" s="655"/>
      <c r="NXY2179" s="1"/>
      <c r="NXZ2179" s="1"/>
      <c r="NYB2179" s="650"/>
      <c r="NYC2179" s="645"/>
      <c r="NYD2179" s="659"/>
      <c r="NYE2179" s="654"/>
      <c r="NYF2179" s="655"/>
      <c r="NYG2179" s="655"/>
      <c r="NYH2179" s="1"/>
      <c r="NYI2179" s="1"/>
      <c r="NYK2179" s="650"/>
      <c r="NYL2179" s="645"/>
      <c r="NYM2179" s="659"/>
      <c r="NYN2179" s="654"/>
      <c r="NYO2179" s="655"/>
      <c r="NYP2179" s="655"/>
      <c r="NYQ2179" s="1"/>
      <c r="NYR2179" s="1"/>
      <c r="NYT2179" s="650"/>
      <c r="NYU2179" s="645"/>
      <c r="NYV2179" s="659"/>
      <c r="NYW2179" s="654"/>
      <c r="NYX2179" s="655"/>
      <c r="NYY2179" s="655"/>
      <c r="NYZ2179" s="1"/>
      <c r="NZA2179" s="1"/>
      <c r="NZC2179" s="650"/>
      <c r="NZD2179" s="645"/>
      <c r="NZE2179" s="659"/>
      <c r="NZF2179" s="654"/>
      <c r="NZG2179" s="655"/>
      <c r="NZH2179" s="655"/>
      <c r="NZI2179" s="1"/>
      <c r="NZJ2179" s="1"/>
      <c r="NZL2179" s="650"/>
      <c r="NZM2179" s="645"/>
      <c r="NZN2179" s="659"/>
      <c r="NZO2179" s="654"/>
      <c r="NZP2179" s="655"/>
      <c r="NZQ2179" s="655"/>
      <c r="NZR2179" s="1"/>
      <c r="NZS2179" s="1"/>
      <c r="NZU2179" s="650"/>
      <c r="NZV2179" s="645"/>
      <c r="NZW2179" s="659"/>
      <c r="NZX2179" s="654"/>
      <c r="NZY2179" s="655"/>
      <c r="NZZ2179" s="655"/>
      <c r="OAA2179" s="1"/>
      <c r="OAB2179" s="1"/>
      <c r="OAD2179" s="650"/>
      <c r="OAE2179" s="645"/>
      <c r="OAF2179" s="659"/>
      <c r="OAG2179" s="654"/>
      <c r="OAH2179" s="655"/>
      <c r="OAI2179" s="655"/>
      <c r="OAJ2179" s="1"/>
      <c r="OAK2179" s="1"/>
      <c r="OAM2179" s="650"/>
      <c r="OAN2179" s="645"/>
      <c r="OAO2179" s="659"/>
      <c r="OAP2179" s="654"/>
      <c r="OAQ2179" s="655"/>
      <c r="OAR2179" s="655"/>
      <c r="OAS2179" s="1"/>
      <c r="OAT2179" s="1"/>
      <c r="OAV2179" s="650"/>
      <c r="OAW2179" s="645"/>
      <c r="OAX2179" s="659"/>
      <c r="OAY2179" s="654"/>
      <c r="OAZ2179" s="655"/>
      <c r="OBA2179" s="655"/>
      <c r="OBB2179" s="1"/>
      <c r="OBC2179" s="1"/>
      <c r="OBE2179" s="650"/>
      <c r="OBF2179" s="645"/>
      <c r="OBG2179" s="659"/>
      <c r="OBH2179" s="654"/>
      <c r="OBI2179" s="655"/>
      <c r="OBJ2179" s="655"/>
      <c r="OBK2179" s="1"/>
      <c r="OBL2179" s="1"/>
      <c r="OBN2179" s="650"/>
      <c r="OBO2179" s="645"/>
      <c r="OBP2179" s="659"/>
      <c r="OBQ2179" s="654"/>
      <c r="OBR2179" s="655"/>
      <c r="OBS2179" s="655"/>
      <c r="OBT2179" s="1"/>
      <c r="OBU2179" s="1"/>
      <c r="OBW2179" s="650"/>
      <c r="OBX2179" s="645"/>
      <c r="OBY2179" s="659"/>
      <c r="OBZ2179" s="654"/>
      <c r="OCA2179" s="655"/>
      <c r="OCB2179" s="655"/>
      <c r="OCC2179" s="1"/>
      <c r="OCD2179" s="1"/>
      <c r="OCF2179" s="650"/>
      <c r="OCG2179" s="645"/>
      <c r="OCH2179" s="659"/>
      <c r="OCI2179" s="654"/>
      <c r="OCJ2179" s="655"/>
      <c r="OCK2179" s="655"/>
      <c r="OCL2179" s="1"/>
      <c r="OCM2179" s="1"/>
      <c r="OCO2179" s="650"/>
      <c r="OCP2179" s="645"/>
      <c r="OCQ2179" s="659"/>
      <c r="OCR2179" s="654"/>
      <c r="OCS2179" s="655"/>
      <c r="OCT2179" s="655"/>
      <c r="OCU2179" s="1"/>
      <c r="OCV2179" s="1"/>
      <c r="OCX2179" s="650"/>
      <c r="OCY2179" s="645"/>
      <c r="OCZ2179" s="659"/>
      <c r="ODA2179" s="654"/>
      <c r="ODB2179" s="655"/>
      <c r="ODC2179" s="655"/>
      <c r="ODD2179" s="1"/>
      <c r="ODE2179" s="1"/>
      <c r="ODG2179" s="650"/>
      <c r="ODH2179" s="645"/>
      <c r="ODI2179" s="659"/>
      <c r="ODJ2179" s="654"/>
      <c r="ODK2179" s="655"/>
      <c r="ODL2179" s="655"/>
      <c r="ODM2179" s="1"/>
      <c r="ODN2179" s="1"/>
      <c r="ODP2179" s="650"/>
      <c r="ODQ2179" s="645"/>
      <c r="ODR2179" s="659"/>
      <c r="ODS2179" s="654"/>
      <c r="ODT2179" s="655"/>
      <c r="ODU2179" s="655"/>
      <c r="ODV2179" s="1"/>
      <c r="ODW2179" s="1"/>
      <c r="ODY2179" s="650"/>
      <c r="ODZ2179" s="645"/>
      <c r="OEA2179" s="659"/>
      <c r="OEB2179" s="654"/>
      <c r="OEC2179" s="655"/>
      <c r="OED2179" s="655"/>
      <c r="OEE2179" s="1"/>
      <c r="OEF2179" s="1"/>
      <c r="OEH2179" s="650"/>
      <c r="OEI2179" s="645"/>
      <c r="OEJ2179" s="659"/>
      <c r="OEK2179" s="654"/>
      <c r="OEL2179" s="655"/>
      <c r="OEM2179" s="655"/>
      <c r="OEN2179" s="1"/>
      <c r="OEO2179" s="1"/>
      <c r="OEQ2179" s="650"/>
      <c r="OER2179" s="645"/>
      <c r="OES2179" s="659"/>
      <c r="OET2179" s="654"/>
      <c r="OEU2179" s="655"/>
      <c r="OEV2179" s="655"/>
      <c r="OEW2179" s="1"/>
      <c r="OEX2179" s="1"/>
      <c r="OEZ2179" s="650"/>
      <c r="OFA2179" s="645"/>
      <c r="OFB2179" s="659"/>
      <c r="OFC2179" s="654"/>
      <c r="OFD2179" s="655"/>
      <c r="OFE2179" s="655"/>
      <c r="OFF2179" s="1"/>
      <c r="OFG2179" s="1"/>
      <c r="OFI2179" s="650"/>
      <c r="OFJ2179" s="645"/>
      <c r="OFK2179" s="659"/>
      <c r="OFL2179" s="654"/>
      <c r="OFM2179" s="655"/>
      <c r="OFN2179" s="655"/>
      <c r="OFO2179" s="1"/>
      <c r="OFP2179" s="1"/>
      <c r="OFR2179" s="650"/>
      <c r="OFS2179" s="645"/>
      <c r="OFT2179" s="659"/>
      <c r="OFU2179" s="654"/>
      <c r="OFV2179" s="655"/>
      <c r="OFW2179" s="655"/>
      <c r="OFX2179" s="1"/>
      <c r="OFY2179" s="1"/>
      <c r="OGA2179" s="650"/>
      <c r="OGB2179" s="645"/>
      <c r="OGC2179" s="659"/>
      <c r="OGD2179" s="654"/>
      <c r="OGE2179" s="655"/>
      <c r="OGF2179" s="655"/>
      <c r="OGG2179" s="1"/>
      <c r="OGH2179" s="1"/>
      <c r="OGJ2179" s="650"/>
      <c r="OGK2179" s="645"/>
      <c r="OGL2179" s="659"/>
      <c r="OGM2179" s="654"/>
      <c r="OGN2179" s="655"/>
      <c r="OGO2179" s="655"/>
      <c r="OGP2179" s="1"/>
      <c r="OGQ2179" s="1"/>
      <c r="OGS2179" s="650"/>
      <c r="OGT2179" s="645"/>
      <c r="OGU2179" s="659"/>
      <c r="OGV2179" s="654"/>
      <c r="OGW2179" s="655"/>
      <c r="OGX2179" s="655"/>
      <c r="OGY2179" s="1"/>
      <c r="OGZ2179" s="1"/>
      <c r="OHB2179" s="650"/>
      <c r="OHC2179" s="645"/>
      <c r="OHD2179" s="659"/>
      <c r="OHE2179" s="654"/>
      <c r="OHF2179" s="655"/>
      <c r="OHG2179" s="655"/>
      <c r="OHH2179" s="1"/>
      <c r="OHI2179" s="1"/>
      <c r="OHK2179" s="650"/>
      <c r="OHL2179" s="645"/>
      <c r="OHM2179" s="659"/>
      <c r="OHN2179" s="654"/>
      <c r="OHO2179" s="655"/>
      <c r="OHP2179" s="655"/>
      <c r="OHQ2179" s="1"/>
      <c r="OHR2179" s="1"/>
      <c r="OHT2179" s="650"/>
      <c r="OHU2179" s="645"/>
      <c r="OHV2179" s="659"/>
      <c r="OHW2179" s="654"/>
      <c r="OHX2179" s="655"/>
      <c r="OHY2179" s="655"/>
      <c r="OHZ2179" s="1"/>
      <c r="OIA2179" s="1"/>
      <c r="OIC2179" s="650"/>
      <c r="OID2179" s="645"/>
      <c r="OIE2179" s="659"/>
      <c r="OIF2179" s="654"/>
      <c r="OIG2179" s="655"/>
      <c r="OIH2179" s="655"/>
      <c r="OII2179" s="1"/>
      <c r="OIJ2179" s="1"/>
      <c r="OIL2179" s="650"/>
      <c r="OIM2179" s="645"/>
      <c r="OIN2179" s="659"/>
      <c r="OIO2179" s="654"/>
      <c r="OIP2179" s="655"/>
      <c r="OIQ2179" s="655"/>
      <c r="OIR2179" s="1"/>
      <c r="OIS2179" s="1"/>
      <c r="OIU2179" s="650"/>
      <c r="OIV2179" s="645"/>
      <c r="OIW2179" s="659"/>
      <c r="OIX2179" s="654"/>
      <c r="OIY2179" s="655"/>
      <c r="OIZ2179" s="655"/>
      <c r="OJA2179" s="1"/>
      <c r="OJB2179" s="1"/>
      <c r="OJD2179" s="650"/>
      <c r="OJE2179" s="645"/>
      <c r="OJF2179" s="659"/>
      <c r="OJG2179" s="654"/>
      <c r="OJH2179" s="655"/>
      <c r="OJI2179" s="655"/>
      <c r="OJJ2179" s="1"/>
      <c r="OJK2179" s="1"/>
      <c r="OJM2179" s="650"/>
      <c r="OJN2179" s="645"/>
      <c r="OJO2179" s="659"/>
      <c r="OJP2179" s="654"/>
      <c r="OJQ2179" s="655"/>
      <c r="OJR2179" s="655"/>
      <c r="OJS2179" s="1"/>
      <c r="OJT2179" s="1"/>
      <c r="OJV2179" s="650"/>
      <c r="OJW2179" s="645"/>
      <c r="OJX2179" s="659"/>
      <c r="OJY2179" s="654"/>
      <c r="OJZ2179" s="655"/>
      <c r="OKA2179" s="655"/>
      <c r="OKB2179" s="1"/>
      <c r="OKC2179" s="1"/>
      <c r="OKE2179" s="650"/>
      <c r="OKF2179" s="645"/>
      <c r="OKG2179" s="659"/>
      <c r="OKH2179" s="654"/>
      <c r="OKI2179" s="655"/>
      <c r="OKJ2179" s="655"/>
      <c r="OKK2179" s="1"/>
      <c r="OKL2179" s="1"/>
      <c r="OKN2179" s="650"/>
      <c r="OKO2179" s="645"/>
      <c r="OKP2179" s="659"/>
      <c r="OKQ2179" s="654"/>
      <c r="OKR2179" s="655"/>
      <c r="OKS2179" s="655"/>
      <c r="OKT2179" s="1"/>
      <c r="OKU2179" s="1"/>
      <c r="OKW2179" s="650"/>
      <c r="OKX2179" s="645"/>
      <c r="OKY2179" s="659"/>
      <c r="OKZ2179" s="654"/>
      <c r="OLA2179" s="655"/>
      <c r="OLB2179" s="655"/>
      <c r="OLC2179" s="1"/>
      <c r="OLD2179" s="1"/>
      <c r="OLF2179" s="650"/>
      <c r="OLG2179" s="645"/>
      <c r="OLH2179" s="659"/>
      <c r="OLI2179" s="654"/>
      <c r="OLJ2179" s="655"/>
      <c r="OLK2179" s="655"/>
      <c r="OLL2179" s="1"/>
      <c r="OLM2179" s="1"/>
      <c r="OLO2179" s="650"/>
      <c r="OLP2179" s="645"/>
      <c r="OLQ2179" s="659"/>
      <c r="OLR2179" s="654"/>
      <c r="OLS2179" s="655"/>
      <c r="OLT2179" s="655"/>
      <c r="OLU2179" s="1"/>
      <c r="OLV2179" s="1"/>
      <c r="OLX2179" s="650"/>
      <c r="OLY2179" s="645"/>
      <c r="OLZ2179" s="659"/>
      <c r="OMA2179" s="654"/>
      <c r="OMB2179" s="655"/>
      <c r="OMC2179" s="655"/>
      <c r="OMD2179" s="1"/>
      <c r="OME2179" s="1"/>
      <c r="OMG2179" s="650"/>
      <c r="OMH2179" s="645"/>
      <c r="OMI2179" s="659"/>
      <c r="OMJ2179" s="654"/>
      <c r="OMK2179" s="655"/>
      <c r="OML2179" s="655"/>
      <c r="OMM2179" s="1"/>
      <c r="OMN2179" s="1"/>
      <c r="OMP2179" s="650"/>
      <c r="OMQ2179" s="645"/>
      <c r="OMR2179" s="659"/>
      <c r="OMS2179" s="654"/>
      <c r="OMT2179" s="655"/>
      <c r="OMU2179" s="655"/>
      <c r="OMV2179" s="1"/>
      <c r="OMW2179" s="1"/>
      <c r="OMY2179" s="650"/>
      <c r="OMZ2179" s="645"/>
      <c r="ONA2179" s="659"/>
      <c r="ONB2179" s="654"/>
      <c r="ONC2179" s="655"/>
      <c r="OND2179" s="655"/>
      <c r="ONE2179" s="1"/>
      <c r="ONF2179" s="1"/>
      <c r="ONH2179" s="650"/>
      <c r="ONI2179" s="645"/>
      <c r="ONJ2179" s="659"/>
      <c r="ONK2179" s="654"/>
      <c r="ONL2179" s="655"/>
      <c r="ONM2179" s="655"/>
      <c r="ONN2179" s="1"/>
      <c r="ONO2179" s="1"/>
      <c r="ONQ2179" s="650"/>
      <c r="ONR2179" s="645"/>
      <c r="ONS2179" s="659"/>
      <c r="ONT2179" s="654"/>
      <c r="ONU2179" s="655"/>
      <c r="ONV2179" s="655"/>
      <c r="ONW2179" s="1"/>
      <c r="ONX2179" s="1"/>
      <c r="ONZ2179" s="650"/>
      <c r="OOA2179" s="645"/>
      <c r="OOB2179" s="659"/>
      <c r="OOC2179" s="654"/>
      <c r="OOD2179" s="655"/>
      <c r="OOE2179" s="655"/>
      <c r="OOF2179" s="1"/>
      <c r="OOG2179" s="1"/>
      <c r="OOI2179" s="650"/>
      <c r="OOJ2179" s="645"/>
      <c r="OOK2179" s="659"/>
      <c r="OOL2179" s="654"/>
      <c r="OOM2179" s="655"/>
      <c r="OON2179" s="655"/>
      <c r="OOO2179" s="1"/>
      <c r="OOP2179" s="1"/>
      <c r="OOR2179" s="650"/>
      <c r="OOS2179" s="645"/>
      <c r="OOT2179" s="659"/>
      <c r="OOU2179" s="654"/>
      <c r="OOV2179" s="655"/>
      <c r="OOW2179" s="655"/>
      <c r="OOX2179" s="1"/>
      <c r="OOY2179" s="1"/>
      <c r="OPA2179" s="650"/>
      <c r="OPB2179" s="645"/>
      <c r="OPC2179" s="659"/>
      <c r="OPD2179" s="654"/>
      <c r="OPE2179" s="655"/>
      <c r="OPF2179" s="655"/>
      <c r="OPG2179" s="1"/>
      <c r="OPH2179" s="1"/>
      <c r="OPJ2179" s="650"/>
      <c r="OPK2179" s="645"/>
      <c r="OPL2179" s="659"/>
      <c r="OPM2179" s="654"/>
      <c r="OPN2179" s="655"/>
      <c r="OPO2179" s="655"/>
      <c r="OPP2179" s="1"/>
      <c r="OPQ2179" s="1"/>
      <c r="OPS2179" s="650"/>
      <c r="OPT2179" s="645"/>
      <c r="OPU2179" s="659"/>
      <c r="OPV2179" s="654"/>
      <c r="OPW2179" s="655"/>
      <c r="OPX2179" s="655"/>
      <c r="OPY2179" s="1"/>
      <c r="OPZ2179" s="1"/>
      <c r="OQB2179" s="650"/>
      <c r="OQC2179" s="645"/>
      <c r="OQD2179" s="659"/>
      <c r="OQE2179" s="654"/>
      <c r="OQF2179" s="655"/>
      <c r="OQG2179" s="655"/>
      <c r="OQH2179" s="1"/>
      <c r="OQI2179" s="1"/>
      <c r="OQK2179" s="650"/>
      <c r="OQL2179" s="645"/>
      <c r="OQM2179" s="659"/>
      <c r="OQN2179" s="654"/>
      <c r="OQO2179" s="655"/>
      <c r="OQP2179" s="655"/>
      <c r="OQQ2179" s="1"/>
      <c r="OQR2179" s="1"/>
      <c r="OQT2179" s="650"/>
      <c r="OQU2179" s="645"/>
      <c r="OQV2179" s="659"/>
      <c r="OQW2179" s="654"/>
      <c r="OQX2179" s="655"/>
      <c r="OQY2179" s="655"/>
      <c r="OQZ2179" s="1"/>
      <c r="ORA2179" s="1"/>
      <c r="ORC2179" s="650"/>
      <c r="ORD2179" s="645"/>
      <c r="ORE2179" s="659"/>
      <c r="ORF2179" s="654"/>
      <c r="ORG2179" s="655"/>
      <c r="ORH2179" s="655"/>
      <c r="ORI2179" s="1"/>
      <c r="ORJ2179" s="1"/>
      <c r="ORL2179" s="650"/>
      <c r="ORM2179" s="645"/>
      <c r="ORN2179" s="659"/>
      <c r="ORO2179" s="654"/>
      <c r="ORP2179" s="655"/>
      <c r="ORQ2179" s="655"/>
      <c r="ORR2179" s="1"/>
      <c r="ORS2179" s="1"/>
      <c r="ORU2179" s="650"/>
      <c r="ORV2179" s="645"/>
      <c r="ORW2179" s="659"/>
      <c r="ORX2179" s="654"/>
      <c r="ORY2179" s="655"/>
      <c r="ORZ2179" s="655"/>
      <c r="OSA2179" s="1"/>
      <c r="OSB2179" s="1"/>
      <c r="OSD2179" s="650"/>
      <c r="OSE2179" s="645"/>
      <c r="OSF2179" s="659"/>
      <c r="OSG2179" s="654"/>
      <c r="OSH2179" s="655"/>
      <c r="OSI2179" s="655"/>
      <c r="OSJ2179" s="1"/>
      <c r="OSK2179" s="1"/>
      <c r="OSM2179" s="650"/>
      <c r="OSN2179" s="645"/>
      <c r="OSO2179" s="659"/>
      <c r="OSP2179" s="654"/>
      <c r="OSQ2179" s="655"/>
      <c r="OSR2179" s="655"/>
      <c r="OSS2179" s="1"/>
      <c r="OST2179" s="1"/>
      <c r="OSV2179" s="650"/>
      <c r="OSW2179" s="645"/>
      <c r="OSX2179" s="659"/>
      <c r="OSY2179" s="654"/>
      <c r="OSZ2179" s="655"/>
      <c r="OTA2179" s="655"/>
      <c r="OTB2179" s="1"/>
      <c r="OTC2179" s="1"/>
      <c r="OTE2179" s="650"/>
      <c r="OTF2179" s="645"/>
      <c r="OTG2179" s="659"/>
      <c r="OTH2179" s="654"/>
      <c r="OTI2179" s="655"/>
      <c r="OTJ2179" s="655"/>
      <c r="OTK2179" s="1"/>
      <c r="OTL2179" s="1"/>
      <c r="OTN2179" s="650"/>
      <c r="OTO2179" s="645"/>
      <c r="OTP2179" s="659"/>
      <c r="OTQ2179" s="654"/>
      <c r="OTR2179" s="655"/>
      <c r="OTS2179" s="655"/>
      <c r="OTT2179" s="1"/>
      <c r="OTU2179" s="1"/>
      <c r="OTW2179" s="650"/>
      <c r="OTX2179" s="645"/>
      <c r="OTY2179" s="659"/>
      <c r="OTZ2179" s="654"/>
      <c r="OUA2179" s="655"/>
      <c r="OUB2179" s="655"/>
      <c r="OUC2179" s="1"/>
      <c r="OUD2179" s="1"/>
      <c r="OUF2179" s="650"/>
      <c r="OUG2179" s="645"/>
      <c r="OUH2179" s="659"/>
      <c r="OUI2179" s="654"/>
      <c r="OUJ2179" s="655"/>
      <c r="OUK2179" s="655"/>
      <c r="OUL2179" s="1"/>
      <c r="OUM2179" s="1"/>
      <c r="OUO2179" s="650"/>
      <c r="OUP2179" s="645"/>
      <c r="OUQ2179" s="659"/>
      <c r="OUR2179" s="654"/>
      <c r="OUS2179" s="655"/>
      <c r="OUT2179" s="655"/>
      <c r="OUU2179" s="1"/>
      <c r="OUV2179" s="1"/>
      <c r="OUX2179" s="650"/>
      <c r="OUY2179" s="645"/>
      <c r="OUZ2179" s="659"/>
      <c r="OVA2179" s="654"/>
      <c r="OVB2179" s="655"/>
      <c r="OVC2179" s="655"/>
      <c r="OVD2179" s="1"/>
      <c r="OVE2179" s="1"/>
      <c r="OVG2179" s="650"/>
      <c r="OVH2179" s="645"/>
      <c r="OVI2179" s="659"/>
      <c r="OVJ2179" s="654"/>
      <c r="OVK2179" s="655"/>
      <c r="OVL2179" s="655"/>
      <c r="OVM2179" s="1"/>
      <c r="OVN2179" s="1"/>
      <c r="OVP2179" s="650"/>
      <c r="OVQ2179" s="645"/>
      <c r="OVR2179" s="659"/>
      <c r="OVS2179" s="654"/>
      <c r="OVT2179" s="655"/>
      <c r="OVU2179" s="655"/>
      <c r="OVV2179" s="1"/>
      <c r="OVW2179" s="1"/>
      <c r="OVY2179" s="650"/>
      <c r="OVZ2179" s="645"/>
      <c r="OWA2179" s="659"/>
      <c r="OWB2179" s="654"/>
      <c r="OWC2179" s="655"/>
      <c r="OWD2179" s="655"/>
      <c r="OWE2179" s="1"/>
      <c r="OWF2179" s="1"/>
      <c r="OWH2179" s="650"/>
      <c r="OWI2179" s="645"/>
      <c r="OWJ2179" s="659"/>
      <c r="OWK2179" s="654"/>
      <c r="OWL2179" s="655"/>
      <c r="OWM2179" s="655"/>
      <c r="OWN2179" s="1"/>
      <c r="OWO2179" s="1"/>
      <c r="OWQ2179" s="650"/>
      <c r="OWR2179" s="645"/>
      <c r="OWS2179" s="659"/>
      <c r="OWT2179" s="654"/>
      <c r="OWU2179" s="655"/>
      <c r="OWV2179" s="655"/>
      <c r="OWW2179" s="1"/>
      <c r="OWX2179" s="1"/>
      <c r="OWZ2179" s="650"/>
      <c r="OXA2179" s="645"/>
      <c r="OXB2179" s="659"/>
      <c r="OXC2179" s="654"/>
      <c r="OXD2179" s="655"/>
      <c r="OXE2179" s="655"/>
      <c r="OXF2179" s="1"/>
      <c r="OXG2179" s="1"/>
      <c r="OXI2179" s="650"/>
      <c r="OXJ2179" s="645"/>
      <c r="OXK2179" s="659"/>
      <c r="OXL2179" s="654"/>
      <c r="OXM2179" s="655"/>
      <c r="OXN2179" s="655"/>
      <c r="OXO2179" s="1"/>
      <c r="OXP2179" s="1"/>
      <c r="OXR2179" s="650"/>
      <c r="OXS2179" s="645"/>
      <c r="OXT2179" s="659"/>
      <c r="OXU2179" s="654"/>
      <c r="OXV2179" s="655"/>
      <c r="OXW2179" s="655"/>
      <c r="OXX2179" s="1"/>
      <c r="OXY2179" s="1"/>
      <c r="OYA2179" s="650"/>
      <c r="OYB2179" s="645"/>
      <c r="OYC2179" s="659"/>
      <c r="OYD2179" s="654"/>
      <c r="OYE2179" s="655"/>
      <c r="OYF2179" s="655"/>
      <c r="OYG2179" s="1"/>
      <c r="OYH2179" s="1"/>
      <c r="OYJ2179" s="650"/>
      <c r="OYK2179" s="645"/>
      <c r="OYL2179" s="659"/>
      <c r="OYM2179" s="654"/>
      <c r="OYN2179" s="655"/>
      <c r="OYO2179" s="655"/>
      <c r="OYP2179" s="1"/>
      <c r="OYQ2179" s="1"/>
      <c r="OYS2179" s="650"/>
      <c r="OYT2179" s="645"/>
      <c r="OYU2179" s="659"/>
      <c r="OYV2179" s="654"/>
      <c r="OYW2179" s="655"/>
      <c r="OYX2179" s="655"/>
      <c r="OYY2179" s="1"/>
      <c r="OYZ2179" s="1"/>
      <c r="OZB2179" s="650"/>
      <c r="OZC2179" s="645"/>
      <c r="OZD2179" s="659"/>
      <c r="OZE2179" s="654"/>
      <c r="OZF2179" s="655"/>
      <c r="OZG2179" s="655"/>
      <c r="OZH2179" s="1"/>
      <c r="OZI2179" s="1"/>
      <c r="OZK2179" s="650"/>
      <c r="OZL2179" s="645"/>
      <c r="OZM2179" s="659"/>
      <c r="OZN2179" s="654"/>
      <c r="OZO2179" s="655"/>
      <c r="OZP2179" s="655"/>
      <c r="OZQ2179" s="1"/>
      <c r="OZR2179" s="1"/>
      <c r="OZT2179" s="650"/>
      <c r="OZU2179" s="645"/>
      <c r="OZV2179" s="659"/>
      <c r="OZW2179" s="654"/>
      <c r="OZX2179" s="655"/>
      <c r="OZY2179" s="655"/>
      <c r="OZZ2179" s="1"/>
      <c r="PAA2179" s="1"/>
      <c r="PAC2179" s="650"/>
      <c r="PAD2179" s="645"/>
      <c r="PAE2179" s="659"/>
      <c r="PAF2179" s="654"/>
      <c r="PAG2179" s="655"/>
      <c r="PAH2179" s="655"/>
      <c r="PAI2179" s="1"/>
      <c r="PAJ2179" s="1"/>
      <c r="PAL2179" s="650"/>
      <c r="PAM2179" s="645"/>
      <c r="PAN2179" s="659"/>
      <c r="PAO2179" s="654"/>
      <c r="PAP2179" s="655"/>
      <c r="PAQ2179" s="655"/>
      <c r="PAR2179" s="1"/>
      <c r="PAS2179" s="1"/>
      <c r="PAU2179" s="650"/>
      <c r="PAV2179" s="645"/>
      <c r="PAW2179" s="659"/>
      <c r="PAX2179" s="654"/>
      <c r="PAY2179" s="655"/>
      <c r="PAZ2179" s="655"/>
      <c r="PBA2179" s="1"/>
      <c r="PBB2179" s="1"/>
      <c r="PBD2179" s="650"/>
      <c r="PBE2179" s="645"/>
      <c r="PBF2179" s="659"/>
      <c r="PBG2179" s="654"/>
      <c r="PBH2179" s="655"/>
      <c r="PBI2179" s="655"/>
      <c r="PBJ2179" s="1"/>
      <c r="PBK2179" s="1"/>
      <c r="PBM2179" s="650"/>
      <c r="PBN2179" s="645"/>
      <c r="PBO2179" s="659"/>
      <c r="PBP2179" s="654"/>
      <c r="PBQ2179" s="655"/>
      <c r="PBR2179" s="655"/>
      <c r="PBS2179" s="1"/>
      <c r="PBT2179" s="1"/>
      <c r="PBV2179" s="650"/>
      <c r="PBW2179" s="645"/>
      <c r="PBX2179" s="659"/>
      <c r="PBY2179" s="654"/>
      <c r="PBZ2179" s="655"/>
      <c r="PCA2179" s="655"/>
      <c r="PCB2179" s="1"/>
      <c r="PCC2179" s="1"/>
      <c r="PCE2179" s="650"/>
      <c r="PCF2179" s="645"/>
      <c r="PCG2179" s="659"/>
      <c r="PCH2179" s="654"/>
      <c r="PCI2179" s="655"/>
      <c r="PCJ2179" s="655"/>
      <c r="PCK2179" s="1"/>
      <c r="PCL2179" s="1"/>
      <c r="PCN2179" s="650"/>
      <c r="PCO2179" s="645"/>
      <c r="PCP2179" s="659"/>
      <c r="PCQ2179" s="654"/>
      <c r="PCR2179" s="655"/>
      <c r="PCS2179" s="655"/>
      <c r="PCT2179" s="1"/>
      <c r="PCU2179" s="1"/>
      <c r="PCW2179" s="650"/>
      <c r="PCX2179" s="645"/>
      <c r="PCY2179" s="659"/>
      <c r="PCZ2179" s="654"/>
      <c r="PDA2179" s="655"/>
      <c r="PDB2179" s="655"/>
      <c r="PDC2179" s="1"/>
      <c r="PDD2179" s="1"/>
      <c r="PDF2179" s="650"/>
      <c r="PDG2179" s="645"/>
      <c r="PDH2179" s="659"/>
      <c r="PDI2179" s="654"/>
      <c r="PDJ2179" s="655"/>
      <c r="PDK2179" s="655"/>
      <c r="PDL2179" s="1"/>
      <c r="PDM2179" s="1"/>
      <c r="PDO2179" s="650"/>
      <c r="PDP2179" s="645"/>
      <c r="PDQ2179" s="659"/>
      <c r="PDR2179" s="654"/>
      <c r="PDS2179" s="655"/>
      <c r="PDT2179" s="655"/>
      <c r="PDU2179" s="1"/>
      <c r="PDV2179" s="1"/>
      <c r="PDX2179" s="650"/>
      <c r="PDY2179" s="645"/>
      <c r="PDZ2179" s="659"/>
      <c r="PEA2179" s="654"/>
      <c r="PEB2179" s="655"/>
      <c r="PEC2179" s="655"/>
      <c r="PED2179" s="1"/>
      <c r="PEE2179" s="1"/>
      <c r="PEG2179" s="650"/>
      <c r="PEH2179" s="645"/>
      <c r="PEI2179" s="659"/>
      <c r="PEJ2179" s="654"/>
      <c r="PEK2179" s="655"/>
      <c r="PEL2179" s="655"/>
      <c r="PEM2179" s="1"/>
      <c r="PEN2179" s="1"/>
      <c r="PEP2179" s="650"/>
      <c r="PEQ2179" s="645"/>
      <c r="PER2179" s="659"/>
      <c r="PES2179" s="654"/>
      <c r="PET2179" s="655"/>
      <c r="PEU2179" s="655"/>
      <c r="PEV2179" s="1"/>
      <c r="PEW2179" s="1"/>
      <c r="PEY2179" s="650"/>
      <c r="PEZ2179" s="645"/>
      <c r="PFA2179" s="659"/>
      <c r="PFB2179" s="654"/>
      <c r="PFC2179" s="655"/>
      <c r="PFD2179" s="655"/>
      <c r="PFE2179" s="1"/>
      <c r="PFF2179" s="1"/>
      <c r="PFH2179" s="650"/>
      <c r="PFI2179" s="645"/>
      <c r="PFJ2179" s="659"/>
      <c r="PFK2179" s="654"/>
      <c r="PFL2179" s="655"/>
      <c r="PFM2179" s="655"/>
      <c r="PFN2179" s="1"/>
      <c r="PFO2179" s="1"/>
      <c r="PFQ2179" s="650"/>
      <c r="PFR2179" s="645"/>
      <c r="PFS2179" s="659"/>
      <c r="PFT2179" s="654"/>
      <c r="PFU2179" s="655"/>
      <c r="PFV2179" s="655"/>
      <c r="PFW2179" s="1"/>
      <c r="PFX2179" s="1"/>
      <c r="PFZ2179" s="650"/>
      <c r="PGA2179" s="645"/>
      <c r="PGB2179" s="659"/>
      <c r="PGC2179" s="654"/>
      <c r="PGD2179" s="655"/>
      <c r="PGE2179" s="655"/>
      <c r="PGF2179" s="1"/>
      <c r="PGG2179" s="1"/>
      <c r="PGI2179" s="650"/>
      <c r="PGJ2179" s="645"/>
      <c r="PGK2179" s="659"/>
      <c r="PGL2179" s="654"/>
      <c r="PGM2179" s="655"/>
      <c r="PGN2179" s="655"/>
      <c r="PGO2179" s="1"/>
      <c r="PGP2179" s="1"/>
      <c r="PGR2179" s="650"/>
      <c r="PGS2179" s="645"/>
      <c r="PGT2179" s="659"/>
      <c r="PGU2179" s="654"/>
      <c r="PGV2179" s="655"/>
      <c r="PGW2179" s="655"/>
      <c r="PGX2179" s="1"/>
      <c r="PGY2179" s="1"/>
      <c r="PHA2179" s="650"/>
      <c r="PHB2179" s="645"/>
      <c r="PHC2179" s="659"/>
      <c r="PHD2179" s="654"/>
      <c r="PHE2179" s="655"/>
      <c r="PHF2179" s="655"/>
      <c r="PHG2179" s="1"/>
      <c r="PHH2179" s="1"/>
      <c r="PHJ2179" s="650"/>
      <c r="PHK2179" s="645"/>
      <c r="PHL2179" s="659"/>
      <c r="PHM2179" s="654"/>
      <c r="PHN2179" s="655"/>
      <c r="PHO2179" s="655"/>
      <c r="PHP2179" s="1"/>
      <c r="PHQ2179" s="1"/>
      <c r="PHS2179" s="650"/>
      <c r="PHT2179" s="645"/>
      <c r="PHU2179" s="659"/>
      <c r="PHV2179" s="654"/>
      <c r="PHW2179" s="655"/>
      <c r="PHX2179" s="655"/>
      <c r="PHY2179" s="1"/>
      <c r="PHZ2179" s="1"/>
      <c r="PIB2179" s="650"/>
      <c r="PIC2179" s="645"/>
      <c r="PID2179" s="659"/>
      <c r="PIE2179" s="654"/>
      <c r="PIF2179" s="655"/>
      <c r="PIG2179" s="655"/>
      <c r="PIH2179" s="1"/>
      <c r="PII2179" s="1"/>
      <c r="PIK2179" s="650"/>
      <c r="PIL2179" s="645"/>
      <c r="PIM2179" s="659"/>
      <c r="PIN2179" s="654"/>
      <c r="PIO2179" s="655"/>
      <c r="PIP2179" s="655"/>
      <c r="PIQ2179" s="1"/>
      <c r="PIR2179" s="1"/>
      <c r="PIT2179" s="650"/>
      <c r="PIU2179" s="645"/>
      <c r="PIV2179" s="659"/>
      <c r="PIW2179" s="654"/>
      <c r="PIX2179" s="655"/>
      <c r="PIY2179" s="655"/>
      <c r="PIZ2179" s="1"/>
      <c r="PJA2179" s="1"/>
      <c r="PJC2179" s="650"/>
      <c r="PJD2179" s="645"/>
      <c r="PJE2179" s="659"/>
      <c r="PJF2179" s="654"/>
      <c r="PJG2179" s="655"/>
      <c r="PJH2179" s="655"/>
      <c r="PJI2179" s="1"/>
      <c r="PJJ2179" s="1"/>
      <c r="PJL2179" s="650"/>
      <c r="PJM2179" s="645"/>
      <c r="PJN2179" s="659"/>
      <c r="PJO2179" s="654"/>
      <c r="PJP2179" s="655"/>
      <c r="PJQ2179" s="655"/>
      <c r="PJR2179" s="1"/>
      <c r="PJS2179" s="1"/>
      <c r="PJU2179" s="650"/>
      <c r="PJV2179" s="645"/>
      <c r="PJW2179" s="659"/>
      <c r="PJX2179" s="654"/>
      <c r="PJY2179" s="655"/>
      <c r="PJZ2179" s="655"/>
      <c r="PKA2179" s="1"/>
      <c r="PKB2179" s="1"/>
      <c r="PKD2179" s="650"/>
      <c r="PKE2179" s="645"/>
      <c r="PKF2179" s="659"/>
      <c r="PKG2179" s="654"/>
      <c r="PKH2179" s="655"/>
      <c r="PKI2179" s="655"/>
      <c r="PKJ2179" s="1"/>
      <c r="PKK2179" s="1"/>
      <c r="PKM2179" s="650"/>
      <c r="PKN2179" s="645"/>
      <c r="PKO2179" s="659"/>
      <c r="PKP2179" s="654"/>
      <c r="PKQ2179" s="655"/>
      <c r="PKR2179" s="655"/>
      <c r="PKS2179" s="1"/>
      <c r="PKT2179" s="1"/>
      <c r="PKV2179" s="650"/>
      <c r="PKW2179" s="645"/>
      <c r="PKX2179" s="659"/>
      <c r="PKY2179" s="654"/>
      <c r="PKZ2179" s="655"/>
      <c r="PLA2179" s="655"/>
      <c r="PLB2179" s="1"/>
      <c r="PLC2179" s="1"/>
      <c r="PLE2179" s="650"/>
      <c r="PLF2179" s="645"/>
      <c r="PLG2179" s="659"/>
      <c r="PLH2179" s="654"/>
      <c r="PLI2179" s="655"/>
      <c r="PLJ2179" s="655"/>
      <c r="PLK2179" s="1"/>
      <c r="PLL2179" s="1"/>
      <c r="PLN2179" s="650"/>
      <c r="PLO2179" s="645"/>
      <c r="PLP2179" s="659"/>
      <c r="PLQ2179" s="654"/>
      <c r="PLR2179" s="655"/>
      <c r="PLS2179" s="655"/>
      <c r="PLT2179" s="1"/>
      <c r="PLU2179" s="1"/>
      <c r="PLW2179" s="650"/>
      <c r="PLX2179" s="645"/>
      <c r="PLY2179" s="659"/>
      <c r="PLZ2179" s="654"/>
      <c r="PMA2179" s="655"/>
      <c r="PMB2179" s="655"/>
      <c r="PMC2179" s="1"/>
      <c r="PMD2179" s="1"/>
      <c r="PMF2179" s="650"/>
      <c r="PMG2179" s="645"/>
      <c r="PMH2179" s="659"/>
      <c r="PMI2179" s="654"/>
      <c r="PMJ2179" s="655"/>
      <c r="PMK2179" s="655"/>
      <c r="PML2179" s="1"/>
      <c r="PMM2179" s="1"/>
      <c r="PMO2179" s="650"/>
      <c r="PMP2179" s="645"/>
      <c r="PMQ2179" s="659"/>
      <c r="PMR2179" s="654"/>
      <c r="PMS2179" s="655"/>
      <c r="PMT2179" s="655"/>
      <c r="PMU2179" s="1"/>
      <c r="PMV2179" s="1"/>
      <c r="PMX2179" s="650"/>
      <c r="PMY2179" s="645"/>
      <c r="PMZ2179" s="659"/>
      <c r="PNA2179" s="654"/>
      <c r="PNB2179" s="655"/>
      <c r="PNC2179" s="655"/>
      <c r="PND2179" s="1"/>
      <c r="PNE2179" s="1"/>
      <c r="PNG2179" s="650"/>
      <c r="PNH2179" s="645"/>
      <c r="PNI2179" s="659"/>
      <c r="PNJ2179" s="654"/>
      <c r="PNK2179" s="655"/>
      <c r="PNL2179" s="655"/>
      <c r="PNM2179" s="1"/>
      <c r="PNN2179" s="1"/>
      <c r="PNP2179" s="650"/>
      <c r="PNQ2179" s="645"/>
      <c r="PNR2179" s="659"/>
      <c r="PNS2179" s="654"/>
      <c r="PNT2179" s="655"/>
      <c r="PNU2179" s="655"/>
      <c r="PNV2179" s="1"/>
      <c r="PNW2179" s="1"/>
      <c r="PNY2179" s="650"/>
      <c r="PNZ2179" s="645"/>
      <c r="POA2179" s="659"/>
      <c r="POB2179" s="654"/>
      <c r="POC2179" s="655"/>
      <c r="POD2179" s="655"/>
      <c r="POE2179" s="1"/>
      <c r="POF2179" s="1"/>
      <c r="POH2179" s="650"/>
      <c r="POI2179" s="645"/>
      <c r="POJ2179" s="659"/>
      <c r="POK2179" s="654"/>
      <c r="POL2179" s="655"/>
      <c r="POM2179" s="655"/>
      <c r="PON2179" s="1"/>
      <c r="POO2179" s="1"/>
      <c r="POQ2179" s="650"/>
      <c r="POR2179" s="645"/>
      <c r="POS2179" s="659"/>
      <c r="POT2179" s="654"/>
      <c r="POU2179" s="655"/>
      <c r="POV2179" s="655"/>
      <c r="POW2179" s="1"/>
      <c r="POX2179" s="1"/>
      <c r="POZ2179" s="650"/>
      <c r="PPA2179" s="645"/>
      <c r="PPB2179" s="659"/>
      <c r="PPC2179" s="654"/>
      <c r="PPD2179" s="655"/>
      <c r="PPE2179" s="655"/>
      <c r="PPF2179" s="1"/>
      <c r="PPG2179" s="1"/>
      <c r="PPI2179" s="650"/>
      <c r="PPJ2179" s="645"/>
      <c r="PPK2179" s="659"/>
      <c r="PPL2179" s="654"/>
      <c r="PPM2179" s="655"/>
      <c r="PPN2179" s="655"/>
      <c r="PPO2179" s="1"/>
      <c r="PPP2179" s="1"/>
      <c r="PPR2179" s="650"/>
      <c r="PPS2179" s="645"/>
      <c r="PPT2179" s="659"/>
      <c r="PPU2179" s="654"/>
      <c r="PPV2179" s="655"/>
      <c r="PPW2179" s="655"/>
      <c r="PPX2179" s="1"/>
      <c r="PPY2179" s="1"/>
      <c r="PQA2179" s="650"/>
      <c r="PQB2179" s="645"/>
      <c r="PQC2179" s="659"/>
      <c r="PQD2179" s="654"/>
      <c r="PQE2179" s="655"/>
      <c r="PQF2179" s="655"/>
      <c r="PQG2179" s="1"/>
      <c r="PQH2179" s="1"/>
      <c r="PQJ2179" s="650"/>
      <c r="PQK2179" s="645"/>
      <c r="PQL2179" s="659"/>
      <c r="PQM2179" s="654"/>
      <c r="PQN2179" s="655"/>
      <c r="PQO2179" s="655"/>
      <c r="PQP2179" s="1"/>
      <c r="PQQ2179" s="1"/>
      <c r="PQS2179" s="650"/>
      <c r="PQT2179" s="645"/>
      <c r="PQU2179" s="659"/>
      <c r="PQV2179" s="654"/>
      <c r="PQW2179" s="655"/>
      <c r="PQX2179" s="655"/>
      <c r="PQY2179" s="1"/>
      <c r="PQZ2179" s="1"/>
      <c r="PRB2179" s="650"/>
      <c r="PRC2179" s="645"/>
      <c r="PRD2179" s="659"/>
      <c r="PRE2179" s="654"/>
      <c r="PRF2179" s="655"/>
      <c r="PRG2179" s="655"/>
      <c r="PRH2179" s="1"/>
      <c r="PRI2179" s="1"/>
      <c r="PRK2179" s="650"/>
      <c r="PRL2179" s="645"/>
      <c r="PRM2179" s="659"/>
      <c r="PRN2179" s="654"/>
      <c r="PRO2179" s="655"/>
      <c r="PRP2179" s="655"/>
      <c r="PRQ2179" s="1"/>
      <c r="PRR2179" s="1"/>
      <c r="PRT2179" s="650"/>
      <c r="PRU2179" s="645"/>
      <c r="PRV2179" s="659"/>
      <c r="PRW2179" s="654"/>
      <c r="PRX2179" s="655"/>
      <c r="PRY2179" s="655"/>
      <c r="PRZ2179" s="1"/>
      <c r="PSA2179" s="1"/>
      <c r="PSC2179" s="650"/>
      <c r="PSD2179" s="645"/>
      <c r="PSE2179" s="659"/>
      <c r="PSF2179" s="654"/>
      <c r="PSG2179" s="655"/>
      <c r="PSH2179" s="655"/>
      <c r="PSI2179" s="1"/>
      <c r="PSJ2179" s="1"/>
      <c r="PSL2179" s="650"/>
      <c r="PSM2179" s="645"/>
      <c r="PSN2179" s="659"/>
      <c r="PSO2179" s="654"/>
      <c r="PSP2179" s="655"/>
      <c r="PSQ2179" s="655"/>
      <c r="PSR2179" s="1"/>
      <c r="PSS2179" s="1"/>
      <c r="PSU2179" s="650"/>
      <c r="PSV2179" s="645"/>
      <c r="PSW2179" s="659"/>
      <c r="PSX2179" s="654"/>
      <c r="PSY2179" s="655"/>
      <c r="PSZ2179" s="655"/>
      <c r="PTA2179" s="1"/>
      <c r="PTB2179" s="1"/>
      <c r="PTD2179" s="650"/>
      <c r="PTE2179" s="645"/>
      <c r="PTF2179" s="659"/>
      <c r="PTG2179" s="654"/>
      <c r="PTH2179" s="655"/>
      <c r="PTI2179" s="655"/>
      <c r="PTJ2179" s="1"/>
      <c r="PTK2179" s="1"/>
      <c r="PTM2179" s="650"/>
      <c r="PTN2179" s="645"/>
      <c r="PTO2179" s="659"/>
      <c r="PTP2179" s="654"/>
      <c r="PTQ2179" s="655"/>
      <c r="PTR2179" s="655"/>
      <c r="PTS2179" s="1"/>
      <c r="PTT2179" s="1"/>
      <c r="PTV2179" s="650"/>
      <c r="PTW2179" s="645"/>
      <c r="PTX2179" s="659"/>
      <c r="PTY2179" s="654"/>
      <c r="PTZ2179" s="655"/>
      <c r="PUA2179" s="655"/>
      <c r="PUB2179" s="1"/>
      <c r="PUC2179" s="1"/>
      <c r="PUE2179" s="650"/>
      <c r="PUF2179" s="645"/>
      <c r="PUG2179" s="659"/>
      <c r="PUH2179" s="654"/>
      <c r="PUI2179" s="655"/>
      <c r="PUJ2179" s="655"/>
      <c r="PUK2179" s="1"/>
      <c r="PUL2179" s="1"/>
      <c r="PUN2179" s="650"/>
      <c r="PUO2179" s="645"/>
      <c r="PUP2179" s="659"/>
      <c r="PUQ2179" s="654"/>
      <c r="PUR2179" s="655"/>
      <c r="PUS2179" s="655"/>
      <c r="PUT2179" s="1"/>
      <c r="PUU2179" s="1"/>
      <c r="PUW2179" s="650"/>
      <c r="PUX2179" s="645"/>
      <c r="PUY2179" s="659"/>
      <c r="PUZ2179" s="654"/>
      <c r="PVA2179" s="655"/>
      <c r="PVB2179" s="655"/>
      <c r="PVC2179" s="1"/>
      <c r="PVD2179" s="1"/>
      <c r="PVF2179" s="650"/>
      <c r="PVG2179" s="645"/>
      <c r="PVH2179" s="659"/>
      <c r="PVI2179" s="654"/>
      <c r="PVJ2179" s="655"/>
      <c r="PVK2179" s="655"/>
      <c r="PVL2179" s="1"/>
      <c r="PVM2179" s="1"/>
      <c r="PVO2179" s="650"/>
      <c r="PVP2179" s="645"/>
      <c r="PVQ2179" s="659"/>
      <c r="PVR2179" s="654"/>
      <c r="PVS2179" s="655"/>
      <c r="PVT2179" s="655"/>
      <c r="PVU2179" s="1"/>
      <c r="PVV2179" s="1"/>
      <c r="PVX2179" s="650"/>
      <c r="PVY2179" s="645"/>
      <c r="PVZ2179" s="659"/>
      <c r="PWA2179" s="654"/>
      <c r="PWB2179" s="655"/>
      <c r="PWC2179" s="655"/>
      <c r="PWD2179" s="1"/>
      <c r="PWE2179" s="1"/>
      <c r="PWG2179" s="650"/>
      <c r="PWH2179" s="645"/>
      <c r="PWI2179" s="659"/>
      <c r="PWJ2179" s="654"/>
      <c r="PWK2179" s="655"/>
      <c r="PWL2179" s="655"/>
      <c r="PWM2179" s="1"/>
      <c r="PWN2179" s="1"/>
      <c r="PWP2179" s="650"/>
      <c r="PWQ2179" s="645"/>
      <c r="PWR2179" s="659"/>
      <c r="PWS2179" s="654"/>
      <c r="PWT2179" s="655"/>
      <c r="PWU2179" s="655"/>
      <c r="PWV2179" s="1"/>
      <c r="PWW2179" s="1"/>
      <c r="PWY2179" s="650"/>
      <c r="PWZ2179" s="645"/>
      <c r="PXA2179" s="659"/>
      <c r="PXB2179" s="654"/>
      <c r="PXC2179" s="655"/>
      <c r="PXD2179" s="655"/>
      <c r="PXE2179" s="1"/>
      <c r="PXF2179" s="1"/>
      <c r="PXH2179" s="650"/>
      <c r="PXI2179" s="645"/>
      <c r="PXJ2179" s="659"/>
      <c r="PXK2179" s="654"/>
      <c r="PXL2179" s="655"/>
      <c r="PXM2179" s="655"/>
      <c r="PXN2179" s="1"/>
      <c r="PXO2179" s="1"/>
      <c r="PXQ2179" s="650"/>
      <c r="PXR2179" s="645"/>
      <c r="PXS2179" s="659"/>
      <c r="PXT2179" s="654"/>
      <c r="PXU2179" s="655"/>
      <c r="PXV2179" s="655"/>
      <c r="PXW2179" s="1"/>
      <c r="PXX2179" s="1"/>
      <c r="PXZ2179" s="650"/>
      <c r="PYA2179" s="645"/>
      <c r="PYB2179" s="659"/>
      <c r="PYC2179" s="654"/>
      <c r="PYD2179" s="655"/>
      <c r="PYE2179" s="655"/>
      <c r="PYF2179" s="1"/>
      <c r="PYG2179" s="1"/>
      <c r="PYI2179" s="650"/>
      <c r="PYJ2179" s="645"/>
      <c r="PYK2179" s="659"/>
      <c r="PYL2179" s="654"/>
      <c r="PYM2179" s="655"/>
      <c r="PYN2179" s="655"/>
      <c r="PYO2179" s="1"/>
      <c r="PYP2179" s="1"/>
      <c r="PYR2179" s="650"/>
      <c r="PYS2179" s="645"/>
      <c r="PYT2179" s="659"/>
      <c r="PYU2179" s="654"/>
      <c r="PYV2179" s="655"/>
      <c r="PYW2179" s="655"/>
      <c r="PYX2179" s="1"/>
      <c r="PYY2179" s="1"/>
      <c r="PZA2179" s="650"/>
      <c r="PZB2179" s="645"/>
      <c r="PZC2179" s="659"/>
      <c r="PZD2179" s="654"/>
      <c r="PZE2179" s="655"/>
      <c r="PZF2179" s="655"/>
      <c r="PZG2179" s="1"/>
      <c r="PZH2179" s="1"/>
      <c r="PZJ2179" s="650"/>
      <c r="PZK2179" s="645"/>
      <c r="PZL2179" s="659"/>
      <c r="PZM2179" s="654"/>
      <c r="PZN2179" s="655"/>
      <c r="PZO2179" s="655"/>
      <c r="PZP2179" s="1"/>
      <c r="PZQ2179" s="1"/>
      <c r="PZS2179" s="650"/>
      <c r="PZT2179" s="645"/>
      <c r="PZU2179" s="659"/>
      <c r="PZV2179" s="654"/>
      <c r="PZW2179" s="655"/>
      <c r="PZX2179" s="655"/>
      <c r="PZY2179" s="1"/>
      <c r="PZZ2179" s="1"/>
      <c r="QAB2179" s="650"/>
      <c r="QAC2179" s="645"/>
      <c r="QAD2179" s="659"/>
      <c r="QAE2179" s="654"/>
      <c r="QAF2179" s="655"/>
      <c r="QAG2179" s="655"/>
      <c r="QAH2179" s="1"/>
      <c r="QAI2179" s="1"/>
      <c r="QAK2179" s="650"/>
      <c r="QAL2179" s="645"/>
      <c r="QAM2179" s="659"/>
      <c r="QAN2179" s="654"/>
      <c r="QAO2179" s="655"/>
      <c r="QAP2179" s="655"/>
      <c r="QAQ2179" s="1"/>
      <c r="QAR2179" s="1"/>
      <c r="QAT2179" s="650"/>
      <c r="QAU2179" s="645"/>
      <c r="QAV2179" s="659"/>
      <c r="QAW2179" s="654"/>
      <c r="QAX2179" s="655"/>
      <c r="QAY2179" s="655"/>
      <c r="QAZ2179" s="1"/>
      <c r="QBA2179" s="1"/>
      <c r="QBC2179" s="650"/>
      <c r="QBD2179" s="645"/>
      <c r="QBE2179" s="659"/>
      <c r="QBF2179" s="654"/>
      <c r="QBG2179" s="655"/>
      <c r="QBH2179" s="655"/>
      <c r="QBI2179" s="1"/>
      <c r="QBJ2179" s="1"/>
      <c r="QBL2179" s="650"/>
      <c r="QBM2179" s="645"/>
      <c r="QBN2179" s="659"/>
      <c r="QBO2179" s="654"/>
      <c r="QBP2179" s="655"/>
      <c r="QBQ2179" s="655"/>
      <c r="QBR2179" s="1"/>
      <c r="QBS2179" s="1"/>
      <c r="QBU2179" s="650"/>
      <c r="QBV2179" s="645"/>
      <c r="QBW2179" s="659"/>
      <c r="QBX2179" s="654"/>
      <c r="QBY2179" s="655"/>
      <c r="QBZ2179" s="655"/>
      <c r="QCA2179" s="1"/>
      <c r="QCB2179" s="1"/>
      <c r="QCD2179" s="650"/>
      <c r="QCE2179" s="645"/>
      <c r="QCF2179" s="659"/>
      <c r="QCG2179" s="654"/>
      <c r="QCH2179" s="655"/>
      <c r="QCI2179" s="655"/>
      <c r="QCJ2179" s="1"/>
      <c r="QCK2179" s="1"/>
      <c r="QCM2179" s="650"/>
      <c r="QCN2179" s="645"/>
      <c r="QCO2179" s="659"/>
      <c r="QCP2179" s="654"/>
      <c r="QCQ2179" s="655"/>
      <c r="QCR2179" s="655"/>
      <c r="QCS2179" s="1"/>
      <c r="QCT2179" s="1"/>
      <c r="QCV2179" s="650"/>
      <c r="QCW2179" s="645"/>
      <c r="QCX2179" s="659"/>
      <c r="QCY2179" s="654"/>
      <c r="QCZ2179" s="655"/>
      <c r="QDA2179" s="655"/>
      <c r="QDB2179" s="1"/>
      <c r="QDC2179" s="1"/>
      <c r="QDE2179" s="650"/>
      <c r="QDF2179" s="645"/>
      <c r="QDG2179" s="659"/>
      <c r="QDH2179" s="654"/>
      <c r="QDI2179" s="655"/>
      <c r="QDJ2179" s="655"/>
      <c r="QDK2179" s="1"/>
      <c r="QDL2179" s="1"/>
      <c r="QDN2179" s="650"/>
      <c r="QDO2179" s="645"/>
      <c r="QDP2179" s="659"/>
      <c r="QDQ2179" s="654"/>
      <c r="QDR2179" s="655"/>
      <c r="QDS2179" s="655"/>
      <c r="QDT2179" s="1"/>
      <c r="QDU2179" s="1"/>
      <c r="QDW2179" s="650"/>
      <c r="QDX2179" s="645"/>
      <c r="QDY2179" s="659"/>
      <c r="QDZ2179" s="654"/>
      <c r="QEA2179" s="655"/>
      <c r="QEB2179" s="655"/>
      <c r="QEC2179" s="1"/>
      <c r="QED2179" s="1"/>
      <c r="QEF2179" s="650"/>
      <c r="QEG2179" s="645"/>
      <c r="QEH2179" s="659"/>
      <c r="QEI2179" s="654"/>
      <c r="QEJ2179" s="655"/>
      <c r="QEK2179" s="655"/>
      <c r="QEL2179" s="1"/>
      <c r="QEM2179" s="1"/>
      <c r="QEO2179" s="650"/>
      <c r="QEP2179" s="645"/>
      <c r="QEQ2179" s="659"/>
      <c r="QER2179" s="654"/>
      <c r="QES2179" s="655"/>
      <c r="QET2179" s="655"/>
      <c r="QEU2179" s="1"/>
      <c r="QEV2179" s="1"/>
      <c r="QEX2179" s="650"/>
      <c r="QEY2179" s="645"/>
      <c r="QEZ2179" s="659"/>
      <c r="QFA2179" s="654"/>
      <c r="QFB2179" s="655"/>
      <c r="QFC2179" s="655"/>
      <c r="QFD2179" s="1"/>
      <c r="QFE2179" s="1"/>
      <c r="QFG2179" s="650"/>
      <c r="QFH2179" s="645"/>
      <c r="QFI2179" s="659"/>
      <c r="QFJ2179" s="654"/>
      <c r="QFK2179" s="655"/>
      <c r="QFL2179" s="655"/>
      <c r="QFM2179" s="1"/>
      <c r="QFN2179" s="1"/>
      <c r="QFP2179" s="650"/>
      <c r="QFQ2179" s="645"/>
      <c r="QFR2179" s="659"/>
      <c r="QFS2179" s="654"/>
      <c r="QFT2179" s="655"/>
      <c r="QFU2179" s="655"/>
      <c r="QFV2179" s="1"/>
      <c r="QFW2179" s="1"/>
      <c r="QFY2179" s="650"/>
      <c r="QFZ2179" s="645"/>
      <c r="QGA2179" s="659"/>
      <c r="QGB2179" s="654"/>
      <c r="QGC2179" s="655"/>
      <c r="QGD2179" s="655"/>
      <c r="QGE2179" s="1"/>
      <c r="QGF2179" s="1"/>
      <c r="QGH2179" s="650"/>
      <c r="QGI2179" s="645"/>
      <c r="QGJ2179" s="659"/>
      <c r="QGK2179" s="654"/>
      <c r="QGL2179" s="655"/>
      <c r="QGM2179" s="655"/>
      <c r="QGN2179" s="1"/>
      <c r="QGO2179" s="1"/>
      <c r="QGQ2179" s="650"/>
      <c r="QGR2179" s="645"/>
      <c r="QGS2179" s="659"/>
      <c r="QGT2179" s="654"/>
      <c r="QGU2179" s="655"/>
      <c r="QGV2179" s="655"/>
      <c r="QGW2179" s="1"/>
      <c r="QGX2179" s="1"/>
      <c r="QGZ2179" s="650"/>
      <c r="QHA2179" s="645"/>
      <c r="QHB2179" s="659"/>
      <c r="QHC2179" s="654"/>
      <c r="QHD2179" s="655"/>
      <c r="QHE2179" s="655"/>
      <c r="QHF2179" s="1"/>
      <c r="QHG2179" s="1"/>
      <c r="QHI2179" s="650"/>
      <c r="QHJ2179" s="645"/>
      <c r="QHK2179" s="659"/>
      <c r="QHL2179" s="654"/>
      <c r="QHM2179" s="655"/>
      <c r="QHN2179" s="655"/>
      <c r="QHO2179" s="1"/>
      <c r="QHP2179" s="1"/>
      <c r="QHR2179" s="650"/>
      <c r="QHS2179" s="645"/>
      <c r="QHT2179" s="659"/>
      <c r="QHU2179" s="654"/>
      <c r="QHV2179" s="655"/>
      <c r="QHW2179" s="655"/>
      <c r="QHX2179" s="1"/>
      <c r="QHY2179" s="1"/>
      <c r="QIA2179" s="650"/>
      <c r="QIB2179" s="645"/>
      <c r="QIC2179" s="659"/>
      <c r="QID2179" s="654"/>
      <c r="QIE2179" s="655"/>
      <c r="QIF2179" s="655"/>
      <c r="QIG2179" s="1"/>
      <c r="QIH2179" s="1"/>
      <c r="QIJ2179" s="650"/>
      <c r="QIK2179" s="645"/>
      <c r="QIL2179" s="659"/>
      <c r="QIM2179" s="654"/>
      <c r="QIN2179" s="655"/>
      <c r="QIO2179" s="655"/>
      <c r="QIP2179" s="1"/>
      <c r="QIQ2179" s="1"/>
      <c r="QIS2179" s="650"/>
      <c r="QIT2179" s="645"/>
      <c r="QIU2179" s="659"/>
      <c r="QIV2179" s="654"/>
      <c r="QIW2179" s="655"/>
      <c r="QIX2179" s="655"/>
      <c r="QIY2179" s="1"/>
      <c r="QIZ2179" s="1"/>
      <c r="QJB2179" s="650"/>
      <c r="QJC2179" s="645"/>
      <c r="QJD2179" s="659"/>
      <c r="QJE2179" s="654"/>
      <c r="QJF2179" s="655"/>
      <c r="QJG2179" s="655"/>
      <c r="QJH2179" s="1"/>
      <c r="QJI2179" s="1"/>
      <c r="QJK2179" s="650"/>
      <c r="QJL2179" s="645"/>
      <c r="QJM2179" s="659"/>
      <c r="QJN2179" s="654"/>
      <c r="QJO2179" s="655"/>
      <c r="QJP2179" s="655"/>
      <c r="QJQ2179" s="1"/>
      <c r="QJR2179" s="1"/>
      <c r="QJT2179" s="650"/>
      <c r="QJU2179" s="645"/>
      <c r="QJV2179" s="659"/>
      <c r="QJW2179" s="654"/>
      <c r="QJX2179" s="655"/>
      <c r="QJY2179" s="655"/>
      <c r="QJZ2179" s="1"/>
      <c r="QKA2179" s="1"/>
      <c r="QKC2179" s="650"/>
      <c r="QKD2179" s="645"/>
      <c r="QKE2179" s="659"/>
      <c r="QKF2179" s="654"/>
      <c r="QKG2179" s="655"/>
      <c r="QKH2179" s="655"/>
      <c r="QKI2179" s="1"/>
      <c r="QKJ2179" s="1"/>
      <c r="QKL2179" s="650"/>
      <c r="QKM2179" s="645"/>
      <c r="QKN2179" s="659"/>
      <c r="QKO2179" s="654"/>
      <c r="QKP2179" s="655"/>
      <c r="QKQ2179" s="655"/>
      <c r="QKR2179" s="1"/>
      <c r="QKS2179" s="1"/>
      <c r="QKU2179" s="650"/>
      <c r="QKV2179" s="645"/>
      <c r="QKW2179" s="659"/>
      <c r="QKX2179" s="654"/>
      <c r="QKY2179" s="655"/>
      <c r="QKZ2179" s="655"/>
      <c r="QLA2179" s="1"/>
      <c r="QLB2179" s="1"/>
      <c r="QLD2179" s="650"/>
      <c r="QLE2179" s="645"/>
      <c r="QLF2179" s="659"/>
      <c r="QLG2179" s="654"/>
      <c r="QLH2179" s="655"/>
      <c r="QLI2179" s="655"/>
      <c r="QLJ2179" s="1"/>
      <c r="QLK2179" s="1"/>
      <c r="QLM2179" s="650"/>
      <c r="QLN2179" s="645"/>
      <c r="QLO2179" s="659"/>
      <c r="QLP2179" s="654"/>
      <c r="QLQ2179" s="655"/>
      <c r="QLR2179" s="655"/>
      <c r="QLS2179" s="1"/>
      <c r="QLT2179" s="1"/>
      <c r="QLV2179" s="650"/>
      <c r="QLW2179" s="645"/>
      <c r="QLX2179" s="659"/>
      <c r="QLY2179" s="654"/>
      <c r="QLZ2179" s="655"/>
      <c r="QMA2179" s="655"/>
      <c r="QMB2179" s="1"/>
      <c r="QMC2179" s="1"/>
      <c r="QME2179" s="650"/>
      <c r="QMF2179" s="645"/>
      <c r="QMG2179" s="659"/>
      <c r="QMH2179" s="654"/>
      <c r="QMI2179" s="655"/>
      <c r="QMJ2179" s="655"/>
      <c r="QMK2179" s="1"/>
      <c r="QML2179" s="1"/>
      <c r="QMN2179" s="650"/>
      <c r="QMO2179" s="645"/>
      <c r="QMP2179" s="659"/>
      <c r="QMQ2179" s="654"/>
      <c r="QMR2179" s="655"/>
      <c r="QMS2179" s="655"/>
      <c r="QMT2179" s="1"/>
      <c r="QMU2179" s="1"/>
      <c r="QMW2179" s="650"/>
      <c r="QMX2179" s="645"/>
      <c r="QMY2179" s="659"/>
      <c r="QMZ2179" s="654"/>
      <c r="QNA2179" s="655"/>
      <c r="QNB2179" s="655"/>
      <c r="QNC2179" s="1"/>
      <c r="QND2179" s="1"/>
      <c r="QNF2179" s="650"/>
      <c r="QNG2179" s="645"/>
      <c r="QNH2179" s="659"/>
      <c r="QNI2179" s="654"/>
      <c r="QNJ2179" s="655"/>
      <c r="QNK2179" s="655"/>
      <c r="QNL2179" s="1"/>
      <c r="QNM2179" s="1"/>
      <c r="QNO2179" s="650"/>
      <c r="QNP2179" s="645"/>
      <c r="QNQ2179" s="659"/>
      <c r="QNR2179" s="654"/>
      <c r="QNS2179" s="655"/>
      <c r="QNT2179" s="655"/>
      <c r="QNU2179" s="1"/>
      <c r="QNV2179" s="1"/>
      <c r="QNX2179" s="650"/>
      <c r="QNY2179" s="645"/>
      <c r="QNZ2179" s="659"/>
      <c r="QOA2179" s="654"/>
      <c r="QOB2179" s="655"/>
      <c r="QOC2179" s="655"/>
      <c r="QOD2179" s="1"/>
      <c r="QOE2179" s="1"/>
      <c r="QOG2179" s="650"/>
      <c r="QOH2179" s="645"/>
      <c r="QOI2179" s="659"/>
      <c r="QOJ2179" s="654"/>
      <c r="QOK2179" s="655"/>
      <c r="QOL2179" s="655"/>
      <c r="QOM2179" s="1"/>
      <c r="QON2179" s="1"/>
      <c r="QOP2179" s="650"/>
      <c r="QOQ2179" s="645"/>
      <c r="QOR2179" s="659"/>
      <c r="QOS2179" s="654"/>
      <c r="QOT2179" s="655"/>
      <c r="QOU2179" s="655"/>
      <c r="QOV2179" s="1"/>
      <c r="QOW2179" s="1"/>
      <c r="QOY2179" s="650"/>
      <c r="QOZ2179" s="645"/>
      <c r="QPA2179" s="659"/>
      <c r="QPB2179" s="654"/>
      <c r="QPC2179" s="655"/>
      <c r="QPD2179" s="655"/>
      <c r="QPE2179" s="1"/>
      <c r="QPF2179" s="1"/>
      <c r="QPH2179" s="650"/>
      <c r="QPI2179" s="645"/>
      <c r="QPJ2179" s="659"/>
      <c r="QPK2179" s="654"/>
      <c r="QPL2179" s="655"/>
      <c r="QPM2179" s="655"/>
      <c r="QPN2179" s="1"/>
      <c r="QPO2179" s="1"/>
      <c r="QPQ2179" s="650"/>
      <c r="QPR2179" s="645"/>
      <c r="QPS2179" s="659"/>
      <c r="QPT2179" s="654"/>
      <c r="QPU2179" s="655"/>
      <c r="QPV2179" s="655"/>
      <c r="QPW2179" s="1"/>
      <c r="QPX2179" s="1"/>
      <c r="QPZ2179" s="650"/>
      <c r="QQA2179" s="645"/>
      <c r="QQB2179" s="659"/>
      <c r="QQC2179" s="654"/>
      <c r="QQD2179" s="655"/>
      <c r="QQE2179" s="655"/>
      <c r="QQF2179" s="1"/>
      <c r="QQG2179" s="1"/>
      <c r="QQI2179" s="650"/>
      <c r="QQJ2179" s="645"/>
      <c r="QQK2179" s="659"/>
      <c r="QQL2179" s="654"/>
      <c r="QQM2179" s="655"/>
      <c r="QQN2179" s="655"/>
      <c r="QQO2179" s="1"/>
      <c r="QQP2179" s="1"/>
      <c r="QQR2179" s="650"/>
      <c r="QQS2179" s="645"/>
      <c r="QQT2179" s="659"/>
      <c r="QQU2179" s="654"/>
      <c r="QQV2179" s="655"/>
      <c r="QQW2179" s="655"/>
      <c r="QQX2179" s="1"/>
      <c r="QQY2179" s="1"/>
      <c r="QRA2179" s="650"/>
      <c r="QRB2179" s="645"/>
      <c r="QRC2179" s="659"/>
      <c r="QRD2179" s="654"/>
      <c r="QRE2179" s="655"/>
      <c r="QRF2179" s="655"/>
      <c r="QRG2179" s="1"/>
      <c r="QRH2179" s="1"/>
      <c r="QRJ2179" s="650"/>
      <c r="QRK2179" s="645"/>
      <c r="QRL2179" s="659"/>
      <c r="QRM2179" s="654"/>
      <c r="QRN2179" s="655"/>
      <c r="QRO2179" s="655"/>
      <c r="QRP2179" s="1"/>
      <c r="QRQ2179" s="1"/>
      <c r="QRS2179" s="650"/>
      <c r="QRT2179" s="645"/>
      <c r="QRU2179" s="659"/>
      <c r="QRV2179" s="654"/>
      <c r="QRW2179" s="655"/>
      <c r="QRX2179" s="655"/>
      <c r="QRY2179" s="1"/>
      <c r="QRZ2179" s="1"/>
      <c r="QSB2179" s="650"/>
      <c r="QSC2179" s="645"/>
      <c r="QSD2179" s="659"/>
      <c r="QSE2179" s="654"/>
      <c r="QSF2179" s="655"/>
      <c r="QSG2179" s="655"/>
      <c r="QSH2179" s="1"/>
      <c r="QSI2179" s="1"/>
      <c r="QSK2179" s="650"/>
      <c r="QSL2179" s="645"/>
      <c r="QSM2179" s="659"/>
      <c r="QSN2179" s="654"/>
      <c r="QSO2179" s="655"/>
      <c r="QSP2179" s="655"/>
      <c r="QSQ2179" s="1"/>
      <c r="QSR2179" s="1"/>
      <c r="QST2179" s="650"/>
      <c r="QSU2179" s="645"/>
      <c r="QSV2179" s="659"/>
      <c r="QSW2179" s="654"/>
      <c r="QSX2179" s="655"/>
      <c r="QSY2179" s="655"/>
      <c r="QSZ2179" s="1"/>
      <c r="QTA2179" s="1"/>
      <c r="QTC2179" s="650"/>
      <c r="QTD2179" s="645"/>
      <c r="QTE2179" s="659"/>
      <c r="QTF2179" s="654"/>
      <c r="QTG2179" s="655"/>
      <c r="QTH2179" s="655"/>
      <c r="QTI2179" s="1"/>
      <c r="QTJ2179" s="1"/>
      <c r="QTL2179" s="650"/>
      <c r="QTM2179" s="645"/>
      <c r="QTN2179" s="659"/>
      <c r="QTO2179" s="654"/>
      <c r="QTP2179" s="655"/>
      <c r="QTQ2179" s="655"/>
      <c r="QTR2179" s="1"/>
      <c r="QTS2179" s="1"/>
      <c r="QTU2179" s="650"/>
      <c r="QTV2179" s="645"/>
      <c r="QTW2179" s="659"/>
      <c r="QTX2179" s="654"/>
      <c r="QTY2179" s="655"/>
      <c r="QTZ2179" s="655"/>
      <c r="QUA2179" s="1"/>
      <c r="QUB2179" s="1"/>
      <c r="QUD2179" s="650"/>
      <c r="QUE2179" s="645"/>
      <c r="QUF2179" s="659"/>
      <c r="QUG2179" s="654"/>
      <c r="QUH2179" s="655"/>
      <c r="QUI2179" s="655"/>
      <c r="QUJ2179" s="1"/>
      <c r="QUK2179" s="1"/>
      <c r="QUM2179" s="650"/>
      <c r="QUN2179" s="645"/>
      <c r="QUO2179" s="659"/>
      <c r="QUP2179" s="654"/>
      <c r="QUQ2179" s="655"/>
      <c r="QUR2179" s="655"/>
      <c r="QUS2179" s="1"/>
      <c r="QUT2179" s="1"/>
      <c r="QUV2179" s="650"/>
      <c r="QUW2179" s="645"/>
      <c r="QUX2179" s="659"/>
      <c r="QUY2179" s="654"/>
      <c r="QUZ2179" s="655"/>
      <c r="QVA2179" s="655"/>
      <c r="QVB2179" s="1"/>
      <c r="QVC2179" s="1"/>
      <c r="QVE2179" s="650"/>
      <c r="QVF2179" s="645"/>
      <c r="QVG2179" s="659"/>
      <c r="QVH2179" s="654"/>
      <c r="QVI2179" s="655"/>
      <c r="QVJ2179" s="655"/>
      <c r="QVK2179" s="1"/>
      <c r="QVL2179" s="1"/>
      <c r="QVN2179" s="650"/>
      <c r="QVO2179" s="645"/>
      <c r="QVP2179" s="659"/>
      <c r="QVQ2179" s="654"/>
      <c r="QVR2179" s="655"/>
      <c r="QVS2179" s="655"/>
      <c r="QVT2179" s="1"/>
      <c r="QVU2179" s="1"/>
      <c r="QVW2179" s="650"/>
      <c r="QVX2179" s="645"/>
      <c r="QVY2179" s="659"/>
      <c r="QVZ2179" s="654"/>
      <c r="QWA2179" s="655"/>
      <c r="QWB2179" s="655"/>
      <c r="QWC2179" s="1"/>
      <c r="QWD2179" s="1"/>
      <c r="QWF2179" s="650"/>
      <c r="QWG2179" s="645"/>
      <c r="QWH2179" s="659"/>
      <c r="QWI2179" s="654"/>
      <c r="QWJ2179" s="655"/>
      <c r="QWK2179" s="655"/>
      <c r="QWL2179" s="1"/>
      <c r="QWM2179" s="1"/>
      <c r="QWO2179" s="650"/>
      <c r="QWP2179" s="645"/>
      <c r="QWQ2179" s="659"/>
      <c r="QWR2179" s="654"/>
      <c r="QWS2179" s="655"/>
      <c r="QWT2179" s="655"/>
      <c r="QWU2179" s="1"/>
      <c r="QWV2179" s="1"/>
      <c r="QWX2179" s="650"/>
      <c r="QWY2179" s="645"/>
      <c r="QWZ2179" s="659"/>
      <c r="QXA2179" s="654"/>
      <c r="QXB2179" s="655"/>
      <c r="QXC2179" s="655"/>
      <c r="QXD2179" s="1"/>
      <c r="QXE2179" s="1"/>
      <c r="QXG2179" s="650"/>
      <c r="QXH2179" s="645"/>
      <c r="QXI2179" s="659"/>
      <c r="QXJ2179" s="654"/>
      <c r="QXK2179" s="655"/>
      <c r="QXL2179" s="655"/>
      <c r="QXM2179" s="1"/>
      <c r="QXN2179" s="1"/>
      <c r="QXP2179" s="650"/>
      <c r="QXQ2179" s="645"/>
      <c r="QXR2179" s="659"/>
      <c r="QXS2179" s="654"/>
      <c r="QXT2179" s="655"/>
      <c r="QXU2179" s="655"/>
      <c r="QXV2179" s="1"/>
      <c r="QXW2179" s="1"/>
      <c r="QXY2179" s="650"/>
      <c r="QXZ2179" s="645"/>
      <c r="QYA2179" s="659"/>
      <c r="QYB2179" s="654"/>
      <c r="QYC2179" s="655"/>
      <c r="QYD2179" s="655"/>
      <c r="QYE2179" s="1"/>
      <c r="QYF2179" s="1"/>
      <c r="QYH2179" s="650"/>
      <c r="QYI2179" s="645"/>
      <c r="QYJ2179" s="659"/>
      <c r="QYK2179" s="654"/>
      <c r="QYL2179" s="655"/>
      <c r="QYM2179" s="655"/>
      <c r="QYN2179" s="1"/>
      <c r="QYO2179" s="1"/>
      <c r="QYQ2179" s="650"/>
      <c r="QYR2179" s="645"/>
      <c r="QYS2179" s="659"/>
      <c r="QYT2179" s="654"/>
      <c r="QYU2179" s="655"/>
      <c r="QYV2179" s="655"/>
      <c r="QYW2179" s="1"/>
      <c r="QYX2179" s="1"/>
      <c r="QYZ2179" s="650"/>
      <c r="QZA2179" s="645"/>
      <c r="QZB2179" s="659"/>
      <c r="QZC2179" s="654"/>
      <c r="QZD2179" s="655"/>
      <c r="QZE2179" s="655"/>
      <c r="QZF2179" s="1"/>
      <c r="QZG2179" s="1"/>
      <c r="QZI2179" s="650"/>
      <c r="QZJ2179" s="645"/>
      <c r="QZK2179" s="659"/>
      <c r="QZL2179" s="654"/>
      <c r="QZM2179" s="655"/>
      <c r="QZN2179" s="655"/>
      <c r="QZO2179" s="1"/>
      <c r="QZP2179" s="1"/>
      <c r="QZR2179" s="650"/>
      <c r="QZS2179" s="645"/>
      <c r="QZT2179" s="659"/>
      <c r="QZU2179" s="654"/>
      <c r="QZV2179" s="655"/>
      <c r="QZW2179" s="655"/>
      <c r="QZX2179" s="1"/>
      <c r="QZY2179" s="1"/>
      <c r="RAA2179" s="650"/>
      <c r="RAB2179" s="645"/>
      <c r="RAC2179" s="659"/>
      <c r="RAD2179" s="654"/>
      <c r="RAE2179" s="655"/>
      <c r="RAF2179" s="655"/>
      <c r="RAG2179" s="1"/>
      <c r="RAH2179" s="1"/>
      <c r="RAJ2179" s="650"/>
      <c r="RAK2179" s="645"/>
      <c r="RAL2179" s="659"/>
      <c r="RAM2179" s="654"/>
      <c r="RAN2179" s="655"/>
      <c r="RAO2179" s="655"/>
      <c r="RAP2179" s="1"/>
      <c r="RAQ2179" s="1"/>
      <c r="RAS2179" s="650"/>
      <c r="RAT2179" s="645"/>
      <c r="RAU2179" s="659"/>
      <c r="RAV2179" s="654"/>
      <c r="RAW2179" s="655"/>
      <c r="RAX2179" s="655"/>
      <c r="RAY2179" s="1"/>
      <c r="RAZ2179" s="1"/>
      <c r="RBB2179" s="650"/>
      <c r="RBC2179" s="645"/>
      <c r="RBD2179" s="659"/>
      <c r="RBE2179" s="654"/>
      <c r="RBF2179" s="655"/>
      <c r="RBG2179" s="655"/>
      <c r="RBH2179" s="1"/>
      <c r="RBI2179" s="1"/>
      <c r="RBK2179" s="650"/>
      <c r="RBL2179" s="645"/>
      <c r="RBM2179" s="659"/>
      <c r="RBN2179" s="654"/>
      <c r="RBO2179" s="655"/>
      <c r="RBP2179" s="655"/>
      <c r="RBQ2179" s="1"/>
      <c r="RBR2179" s="1"/>
      <c r="RBT2179" s="650"/>
      <c r="RBU2179" s="645"/>
      <c r="RBV2179" s="659"/>
      <c r="RBW2179" s="654"/>
      <c r="RBX2179" s="655"/>
      <c r="RBY2179" s="655"/>
      <c r="RBZ2179" s="1"/>
      <c r="RCA2179" s="1"/>
      <c r="RCC2179" s="650"/>
      <c r="RCD2179" s="645"/>
      <c r="RCE2179" s="659"/>
      <c r="RCF2179" s="654"/>
      <c r="RCG2179" s="655"/>
      <c r="RCH2179" s="655"/>
      <c r="RCI2179" s="1"/>
      <c r="RCJ2179" s="1"/>
      <c r="RCL2179" s="650"/>
      <c r="RCM2179" s="645"/>
      <c r="RCN2179" s="659"/>
      <c r="RCO2179" s="654"/>
      <c r="RCP2179" s="655"/>
      <c r="RCQ2179" s="655"/>
      <c r="RCR2179" s="1"/>
      <c r="RCS2179" s="1"/>
      <c r="RCU2179" s="650"/>
      <c r="RCV2179" s="645"/>
      <c r="RCW2179" s="659"/>
      <c r="RCX2179" s="654"/>
      <c r="RCY2179" s="655"/>
      <c r="RCZ2179" s="655"/>
      <c r="RDA2179" s="1"/>
      <c r="RDB2179" s="1"/>
      <c r="RDD2179" s="650"/>
      <c r="RDE2179" s="645"/>
      <c r="RDF2179" s="659"/>
      <c r="RDG2179" s="654"/>
      <c r="RDH2179" s="655"/>
      <c r="RDI2179" s="655"/>
      <c r="RDJ2179" s="1"/>
      <c r="RDK2179" s="1"/>
      <c r="RDM2179" s="650"/>
      <c r="RDN2179" s="645"/>
      <c r="RDO2179" s="659"/>
      <c r="RDP2179" s="654"/>
      <c r="RDQ2179" s="655"/>
      <c r="RDR2179" s="655"/>
      <c r="RDS2179" s="1"/>
      <c r="RDT2179" s="1"/>
      <c r="RDV2179" s="650"/>
      <c r="RDW2179" s="645"/>
      <c r="RDX2179" s="659"/>
      <c r="RDY2179" s="654"/>
      <c r="RDZ2179" s="655"/>
      <c r="REA2179" s="655"/>
      <c r="REB2179" s="1"/>
      <c r="REC2179" s="1"/>
      <c r="REE2179" s="650"/>
      <c r="REF2179" s="645"/>
      <c r="REG2179" s="659"/>
      <c r="REH2179" s="654"/>
      <c r="REI2179" s="655"/>
      <c r="REJ2179" s="655"/>
      <c r="REK2179" s="1"/>
      <c r="REL2179" s="1"/>
      <c r="REN2179" s="650"/>
      <c r="REO2179" s="645"/>
      <c r="REP2179" s="659"/>
      <c r="REQ2179" s="654"/>
      <c r="RER2179" s="655"/>
      <c r="RES2179" s="655"/>
      <c r="RET2179" s="1"/>
      <c r="REU2179" s="1"/>
      <c r="REW2179" s="650"/>
      <c r="REX2179" s="645"/>
      <c r="REY2179" s="659"/>
      <c r="REZ2179" s="654"/>
      <c r="RFA2179" s="655"/>
      <c r="RFB2179" s="655"/>
      <c r="RFC2179" s="1"/>
      <c r="RFD2179" s="1"/>
      <c r="RFF2179" s="650"/>
      <c r="RFG2179" s="645"/>
      <c r="RFH2179" s="659"/>
      <c r="RFI2179" s="654"/>
      <c r="RFJ2179" s="655"/>
      <c r="RFK2179" s="655"/>
      <c r="RFL2179" s="1"/>
      <c r="RFM2179" s="1"/>
      <c r="RFO2179" s="650"/>
      <c r="RFP2179" s="645"/>
      <c r="RFQ2179" s="659"/>
      <c r="RFR2179" s="654"/>
      <c r="RFS2179" s="655"/>
      <c r="RFT2179" s="655"/>
      <c r="RFU2179" s="1"/>
      <c r="RFV2179" s="1"/>
      <c r="RFX2179" s="650"/>
      <c r="RFY2179" s="645"/>
      <c r="RFZ2179" s="659"/>
      <c r="RGA2179" s="654"/>
      <c r="RGB2179" s="655"/>
      <c r="RGC2179" s="655"/>
      <c r="RGD2179" s="1"/>
      <c r="RGE2179" s="1"/>
      <c r="RGG2179" s="650"/>
      <c r="RGH2179" s="645"/>
      <c r="RGI2179" s="659"/>
      <c r="RGJ2179" s="654"/>
      <c r="RGK2179" s="655"/>
      <c r="RGL2179" s="655"/>
      <c r="RGM2179" s="1"/>
      <c r="RGN2179" s="1"/>
      <c r="RGP2179" s="650"/>
      <c r="RGQ2179" s="645"/>
      <c r="RGR2179" s="659"/>
      <c r="RGS2179" s="654"/>
      <c r="RGT2179" s="655"/>
      <c r="RGU2179" s="655"/>
      <c r="RGV2179" s="1"/>
      <c r="RGW2179" s="1"/>
      <c r="RGY2179" s="650"/>
      <c r="RGZ2179" s="645"/>
      <c r="RHA2179" s="659"/>
      <c r="RHB2179" s="654"/>
      <c r="RHC2179" s="655"/>
      <c r="RHD2179" s="655"/>
      <c r="RHE2179" s="1"/>
      <c r="RHF2179" s="1"/>
      <c r="RHH2179" s="650"/>
      <c r="RHI2179" s="645"/>
      <c r="RHJ2179" s="659"/>
      <c r="RHK2179" s="654"/>
      <c r="RHL2179" s="655"/>
      <c r="RHM2179" s="655"/>
      <c r="RHN2179" s="1"/>
      <c r="RHO2179" s="1"/>
      <c r="RHQ2179" s="650"/>
      <c r="RHR2179" s="645"/>
      <c r="RHS2179" s="659"/>
      <c r="RHT2179" s="654"/>
      <c r="RHU2179" s="655"/>
      <c r="RHV2179" s="655"/>
      <c r="RHW2179" s="1"/>
      <c r="RHX2179" s="1"/>
      <c r="RHZ2179" s="650"/>
      <c r="RIA2179" s="645"/>
      <c r="RIB2179" s="659"/>
      <c r="RIC2179" s="654"/>
      <c r="RID2179" s="655"/>
      <c r="RIE2179" s="655"/>
      <c r="RIF2179" s="1"/>
      <c r="RIG2179" s="1"/>
      <c r="RII2179" s="650"/>
      <c r="RIJ2179" s="645"/>
      <c r="RIK2179" s="659"/>
      <c r="RIL2179" s="654"/>
      <c r="RIM2179" s="655"/>
      <c r="RIN2179" s="655"/>
      <c r="RIO2179" s="1"/>
      <c r="RIP2179" s="1"/>
      <c r="RIR2179" s="650"/>
      <c r="RIS2179" s="645"/>
      <c r="RIT2179" s="659"/>
      <c r="RIU2179" s="654"/>
      <c r="RIV2179" s="655"/>
      <c r="RIW2179" s="655"/>
      <c r="RIX2179" s="1"/>
      <c r="RIY2179" s="1"/>
      <c r="RJA2179" s="650"/>
      <c r="RJB2179" s="645"/>
      <c r="RJC2179" s="659"/>
      <c r="RJD2179" s="654"/>
      <c r="RJE2179" s="655"/>
      <c r="RJF2179" s="655"/>
      <c r="RJG2179" s="1"/>
      <c r="RJH2179" s="1"/>
      <c r="RJJ2179" s="650"/>
      <c r="RJK2179" s="645"/>
      <c r="RJL2179" s="659"/>
      <c r="RJM2179" s="654"/>
      <c r="RJN2179" s="655"/>
      <c r="RJO2179" s="655"/>
      <c r="RJP2179" s="1"/>
      <c r="RJQ2179" s="1"/>
      <c r="RJS2179" s="650"/>
      <c r="RJT2179" s="645"/>
      <c r="RJU2179" s="659"/>
      <c r="RJV2179" s="654"/>
      <c r="RJW2179" s="655"/>
      <c r="RJX2179" s="655"/>
      <c r="RJY2179" s="1"/>
      <c r="RJZ2179" s="1"/>
      <c r="RKB2179" s="650"/>
      <c r="RKC2179" s="645"/>
      <c r="RKD2179" s="659"/>
      <c r="RKE2179" s="654"/>
      <c r="RKF2179" s="655"/>
      <c r="RKG2179" s="655"/>
      <c r="RKH2179" s="1"/>
      <c r="RKI2179" s="1"/>
      <c r="RKK2179" s="650"/>
      <c r="RKL2179" s="645"/>
      <c r="RKM2179" s="659"/>
      <c r="RKN2179" s="654"/>
      <c r="RKO2179" s="655"/>
      <c r="RKP2179" s="655"/>
      <c r="RKQ2179" s="1"/>
      <c r="RKR2179" s="1"/>
      <c r="RKT2179" s="650"/>
      <c r="RKU2179" s="645"/>
      <c r="RKV2179" s="659"/>
      <c r="RKW2179" s="654"/>
      <c r="RKX2179" s="655"/>
      <c r="RKY2179" s="655"/>
      <c r="RKZ2179" s="1"/>
      <c r="RLA2179" s="1"/>
      <c r="RLC2179" s="650"/>
      <c r="RLD2179" s="645"/>
      <c r="RLE2179" s="659"/>
      <c r="RLF2179" s="654"/>
      <c r="RLG2179" s="655"/>
      <c r="RLH2179" s="655"/>
      <c r="RLI2179" s="1"/>
      <c r="RLJ2179" s="1"/>
      <c r="RLL2179" s="650"/>
      <c r="RLM2179" s="645"/>
      <c r="RLN2179" s="659"/>
      <c r="RLO2179" s="654"/>
      <c r="RLP2179" s="655"/>
      <c r="RLQ2179" s="655"/>
      <c r="RLR2179" s="1"/>
      <c r="RLS2179" s="1"/>
      <c r="RLU2179" s="650"/>
      <c r="RLV2179" s="645"/>
      <c r="RLW2179" s="659"/>
      <c r="RLX2179" s="654"/>
      <c r="RLY2179" s="655"/>
      <c r="RLZ2179" s="655"/>
      <c r="RMA2179" s="1"/>
      <c r="RMB2179" s="1"/>
      <c r="RMD2179" s="650"/>
      <c r="RME2179" s="645"/>
      <c r="RMF2179" s="659"/>
      <c r="RMG2179" s="654"/>
      <c r="RMH2179" s="655"/>
      <c r="RMI2179" s="655"/>
      <c r="RMJ2179" s="1"/>
      <c r="RMK2179" s="1"/>
      <c r="RMM2179" s="650"/>
      <c r="RMN2179" s="645"/>
      <c r="RMO2179" s="659"/>
      <c r="RMP2179" s="654"/>
      <c r="RMQ2179" s="655"/>
      <c r="RMR2179" s="655"/>
      <c r="RMS2179" s="1"/>
      <c r="RMT2179" s="1"/>
      <c r="RMV2179" s="650"/>
      <c r="RMW2179" s="645"/>
      <c r="RMX2179" s="659"/>
      <c r="RMY2179" s="654"/>
      <c r="RMZ2179" s="655"/>
      <c r="RNA2179" s="655"/>
      <c r="RNB2179" s="1"/>
      <c r="RNC2179" s="1"/>
      <c r="RNE2179" s="650"/>
      <c r="RNF2179" s="645"/>
      <c r="RNG2179" s="659"/>
      <c r="RNH2179" s="654"/>
      <c r="RNI2179" s="655"/>
      <c r="RNJ2179" s="655"/>
      <c r="RNK2179" s="1"/>
      <c r="RNL2179" s="1"/>
      <c r="RNN2179" s="650"/>
      <c r="RNO2179" s="645"/>
      <c r="RNP2179" s="659"/>
      <c r="RNQ2179" s="654"/>
      <c r="RNR2179" s="655"/>
      <c r="RNS2179" s="655"/>
      <c r="RNT2179" s="1"/>
      <c r="RNU2179" s="1"/>
      <c r="RNW2179" s="650"/>
      <c r="RNX2179" s="645"/>
      <c r="RNY2179" s="659"/>
      <c r="RNZ2179" s="654"/>
      <c r="ROA2179" s="655"/>
      <c r="ROB2179" s="655"/>
      <c r="ROC2179" s="1"/>
      <c r="ROD2179" s="1"/>
      <c r="ROF2179" s="650"/>
      <c r="ROG2179" s="645"/>
      <c r="ROH2179" s="659"/>
      <c r="ROI2179" s="654"/>
      <c r="ROJ2179" s="655"/>
      <c r="ROK2179" s="655"/>
      <c r="ROL2179" s="1"/>
      <c r="ROM2179" s="1"/>
      <c r="ROO2179" s="650"/>
      <c r="ROP2179" s="645"/>
      <c r="ROQ2179" s="659"/>
      <c r="ROR2179" s="654"/>
      <c r="ROS2179" s="655"/>
      <c r="ROT2179" s="655"/>
      <c r="ROU2179" s="1"/>
      <c r="ROV2179" s="1"/>
      <c r="ROX2179" s="650"/>
      <c r="ROY2179" s="645"/>
      <c r="ROZ2179" s="659"/>
      <c r="RPA2179" s="654"/>
      <c r="RPB2179" s="655"/>
      <c r="RPC2179" s="655"/>
      <c r="RPD2179" s="1"/>
      <c r="RPE2179" s="1"/>
      <c r="RPG2179" s="650"/>
      <c r="RPH2179" s="645"/>
      <c r="RPI2179" s="659"/>
      <c r="RPJ2179" s="654"/>
      <c r="RPK2179" s="655"/>
      <c r="RPL2179" s="655"/>
      <c r="RPM2179" s="1"/>
      <c r="RPN2179" s="1"/>
      <c r="RPP2179" s="650"/>
      <c r="RPQ2179" s="645"/>
      <c r="RPR2179" s="659"/>
      <c r="RPS2179" s="654"/>
      <c r="RPT2179" s="655"/>
      <c r="RPU2179" s="655"/>
      <c r="RPV2179" s="1"/>
      <c r="RPW2179" s="1"/>
      <c r="RPY2179" s="650"/>
      <c r="RPZ2179" s="645"/>
      <c r="RQA2179" s="659"/>
      <c r="RQB2179" s="654"/>
      <c r="RQC2179" s="655"/>
      <c r="RQD2179" s="655"/>
      <c r="RQE2179" s="1"/>
      <c r="RQF2179" s="1"/>
      <c r="RQH2179" s="650"/>
      <c r="RQI2179" s="645"/>
      <c r="RQJ2179" s="659"/>
      <c r="RQK2179" s="654"/>
      <c r="RQL2179" s="655"/>
      <c r="RQM2179" s="655"/>
      <c r="RQN2179" s="1"/>
      <c r="RQO2179" s="1"/>
      <c r="RQQ2179" s="650"/>
      <c r="RQR2179" s="645"/>
      <c r="RQS2179" s="659"/>
      <c r="RQT2179" s="654"/>
      <c r="RQU2179" s="655"/>
      <c r="RQV2179" s="655"/>
      <c r="RQW2179" s="1"/>
      <c r="RQX2179" s="1"/>
      <c r="RQZ2179" s="650"/>
      <c r="RRA2179" s="645"/>
      <c r="RRB2179" s="659"/>
      <c r="RRC2179" s="654"/>
      <c r="RRD2179" s="655"/>
      <c r="RRE2179" s="655"/>
      <c r="RRF2179" s="1"/>
      <c r="RRG2179" s="1"/>
      <c r="RRI2179" s="650"/>
      <c r="RRJ2179" s="645"/>
      <c r="RRK2179" s="659"/>
      <c r="RRL2179" s="654"/>
      <c r="RRM2179" s="655"/>
      <c r="RRN2179" s="655"/>
      <c r="RRO2179" s="1"/>
      <c r="RRP2179" s="1"/>
      <c r="RRR2179" s="650"/>
      <c r="RRS2179" s="645"/>
      <c r="RRT2179" s="659"/>
      <c r="RRU2179" s="654"/>
      <c r="RRV2179" s="655"/>
      <c r="RRW2179" s="655"/>
      <c r="RRX2179" s="1"/>
      <c r="RRY2179" s="1"/>
      <c r="RSA2179" s="650"/>
      <c r="RSB2179" s="645"/>
      <c r="RSC2179" s="659"/>
      <c r="RSD2179" s="654"/>
      <c r="RSE2179" s="655"/>
      <c r="RSF2179" s="655"/>
      <c r="RSG2179" s="1"/>
      <c r="RSH2179" s="1"/>
      <c r="RSJ2179" s="650"/>
      <c r="RSK2179" s="645"/>
      <c r="RSL2179" s="659"/>
      <c r="RSM2179" s="654"/>
      <c r="RSN2179" s="655"/>
      <c r="RSO2179" s="655"/>
      <c r="RSP2179" s="1"/>
      <c r="RSQ2179" s="1"/>
      <c r="RSS2179" s="650"/>
      <c r="RST2179" s="645"/>
      <c r="RSU2179" s="659"/>
      <c r="RSV2179" s="654"/>
      <c r="RSW2179" s="655"/>
      <c r="RSX2179" s="655"/>
      <c r="RSY2179" s="1"/>
      <c r="RSZ2179" s="1"/>
      <c r="RTB2179" s="650"/>
      <c r="RTC2179" s="645"/>
      <c r="RTD2179" s="659"/>
      <c r="RTE2179" s="654"/>
      <c r="RTF2179" s="655"/>
      <c r="RTG2179" s="655"/>
      <c r="RTH2179" s="1"/>
      <c r="RTI2179" s="1"/>
      <c r="RTK2179" s="650"/>
      <c r="RTL2179" s="645"/>
      <c r="RTM2179" s="659"/>
      <c r="RTN2179" s="654"/>
      <c r="RTO2179" s="655"/>
      <c r="RTP2179" s="655"/>
      <c r="RTQ2179" s="1"/>
      <c r="RTR2179" s="1"/>
      <c r="RTT2179" s="650"/>
      <c r="RTU2179" s="645"/>
      <c r="RTV2179" s="659"/>
      <c r="RTW2179" s="654"/>
      <c r="RTX2179" s="655"/>
      <c r="RTY2179" s="655"/>
      <c r="RTZ2179" s="1"/>
      <c r="RUA2179" s="1"/>
      <c r="RUC2179" s="650"/>
      <c r="RUD2179" s="645"/>
      <c r="RUE2179" s="659"/>
      <c r="RUF2179" s="654"/>
      <c r="RUG2179" s="655"/>
      <c r="RUH2179" s="655"/>
      <c r="RUI2179" s="1"/>
      <c r="RUJ2179" s="1"/>
      <c r="RUL2179" s="650"/>
      <c r="RUM2179" s="645"/>
      <c r="RUN2179" s="659"/>
      <c r="RUO2179" s="654"/>
      <c r="RUP2179" s="655"/>
      <c r="RUQ2179" s="655"/>
      <c r="RUR2179" s="1"/>
      <c r="RUS2179" s="1"/>
      <c r="RUU2179" s="650"/>
      <c r="RUV2179" s="645"/>
      <c r="RUW2179" s="659"/>
      <c r="RUX2179" s="654"/>
      <c r="RUY2179" s="655"/>
      <c r="RUZ2179" s="655"/>
      <c r="RVA2179" s="1"/>
      <c r="RVB2179" s="1"/>
      <c r="RVD2179" s="650"/>
      <c r="RVE2179" s="645"/>
      <c r="RVF2179" s="659"/>
      <c r="RVG2179" s="654"/>
      <c r="RVH2179" s="655"/>
      <c r="RVI2179" s="655"/>
      <c r="RVJ2179" s="1"/>
      <c r="RVK2179" s="1"/>
      <c r="RVM2179" s="650"/>
      <c r="RVN2179" s="645"/>
      <c r="RVO2179" s="659"/>
      <c r="RVP2179" s="654"/>
      <c r="RVQ2179" s="655"/>
      <c r="RVR2179" s="655"/>
      <c r="RVS2179" s="1"/>
      <c r="RVT2179" s="1"/>
      <c r="RVV2179" s="650"/>
      <c r="RVW2179" s="645"/>
      <c r="RVX2179" s="659"/>
      <c r="RVY2179" s="654"/>
      <c r="RVZ2179" s="655"/>
      <c r="RWA2179" s="655"/>
      <c r="RWB2179" s="1"/>
      <c r="RWC2179" s="1"/>
      <c r="RWE2179" s="650"/>
      <c r="RWF2179" s="645"/>
      <c r="RWG2179" s="659"/>
      <c r="RWH2179" s="654"/>
      <c r="RWI2179" s="655"/>
      <c r="RWJ2179" s="655"/>
      <c r="RWK2179" s="1"/>
      <c r="RWL2179" s="1"/>
      <c r="RWN2179" s="650"/>
      <c r="RWO2179" s="645"/>
      <c r="RWP2179" s="659"/>
      <c r="RWQ2179" s="654"/>
      <c r="RWR2179" s="655"/>
      <c r="RWS2179" s="655"/>
      <c r="RWT2179" s="1"/>
      <c r="RWU2179" s="1"/>
      <c r="RWW2179" s="650"/>
      <c r="RWX2179" s="645"/>
      <c r="RWY2179" s="659"/>
      <c r="RWZ2179" s="654"/>
      <c r="RXA2179" s="655"/>
      <c r="RXB2179" s="655"/>
      <c r="RXC2179" s="1"/>
      <c r="RXD2179" s="1"/>
      <c r="RXF2179" s="650"/>
      <c r="RXG2179" s="645"/>
      <c r="RXH2179" s="659"/>
      <c r="RXI2179" s="654"/>
      <c r="RXJ2179" s="655"/>
      <c r="RXK2179" s="655"/>
      <c r="RXL2179" s="1"/>
      <c r="RXM2179" s="1"/>
      <c r="RXO2179" s="650"/>
      <c r="RXP2179" s="645"/>
      <c r="RXQ2179" s="659"/>
      <c r="RXR2179" s="654"/>
      <c r="RXS2179" s="655"/>
      <c r="RXT2179" s="655"/>
      <c r="RXU2179" s="1"/>
      <c r="RXV2179" s="1"/>
      <c r="RXX2179" s="650"/>
      <c r="RXY2179" s="645"/>
      <c r="RXZ2179" s="659"/>
      <c r="RYA2179" s="654"/>
      <c r="RYB2179" s="655"/>
      <c r="RYC2179" s="655"/>
      <c r="RYD2179" s="1"/>
      <c r="RYE2179" s="1"/>
      <c r="RYG2179" s="650"/>
      <c r="RYH2179" s="645"/>
      <c r="RYI2179" s="659"/>
      <c r="RYJ2179" s="654"/>
      <c r="RYK2179" s="655"/>
      <c r="RYL2179" s="655"/>
      <c r="RYM2179" s="1"/>
      <c r="RYN2179" s="1"/>
      <c r="RYP2179" s="650"/>
      <c r="RYQ2179" s="645"/>
      <c r="RYR2179" s="659"/>
      <c r="RYS2179" s="654"/>
      <c r="RYT2179" s="655"/>
      <c r="RYU2179" s="655"/>
      <c r="RYV2179" s="1"/>
      <c r="RYW2179" s="1"/>
      <c r="RYY2179" s="650"/>
      <c r="RYZ2179" s="645"/>
      <c r="RZA2179" s="659"/>
      <c r="RZB2179" s="654"/>
      <c r="RZC2179" s="655"/>
      <c r="RZD2179" s="655"/>
      <c r="RZE2179" s="1"/>
      <c r="RZF2179" s="1"/>
      <c r="RZH2179" s="650"/>
      <c r="RZI2179" s="645"/>
      <c r="RZJ2179" s="659"/>
      <c r="RZK2179" s="654"/>
      <c r="RZL2179" s="655"/>
      <c r="RZM2179" s="655"/>
      <c r="RZN2179" s="1"/>
      <c r="RZO2179" s="1"/>
      <c r="RZQ2179" s="650"/>
      <c r="RZR2179" s="645"/>
      <c r="RZS2179" s="659"/>
      <c r="RZT2179" s="654"/>
      <c r="RZU2179" s="655"/>
      <c r="RZV2179" s="655"/>
      <c r="RZW2179" s="1"/>
      <c r="RZX2179" s="1"/>
      <c r="RZZ2179" s="650"/>
      <c r="SAA2179" s="645"/>
      <c r="SAB2179" s="659"/>
      <c r="SAC2179" s="654"/>
      <c r="SAD2179" s="655"/>
      <c r="SAE2179" s="655"/>
      <c r="SAF2179" s="1"/>
      <c r="SAG2179" s="1"/>
      <c r="SAI2179" s="650"/>
      <c r="SAJ2179" s="645"/>
      <c r="SAK2179" s="659"/>
      <c r="SAL2179" s="654"/>
      <c r="SAM2179" s="655"/>
      <c r="SAN2179" s="655"/>
      <c r="SAO2179" s="1"/>
      <c r="SAP2179" s="1"/>
      <c r="SAR2179" s="650"/>
      <c r="SAS2179" s="645"/>
      <c r="SAT2179" s="659"/>
      <c r="SAU2179" s="654"/>
      <c r="SAV2179" s="655"/>
      <c r="SAW2179" s="655"/>
      <c r="SAX2179" s="1"/>
      <c r="SAY2179" s="1"/>
      <c r="SBA2179" s="650"/>
      <c r="SBB2179" s="645"/>
      <c r="SBC2179" s="659"/>
      <c r="SBD2179" s="654"/>
      <c r="SBE2179" s="655"/>
      <c r="SBF2179" s="655"/>
      <c r="SBG2179" s="1"/>
      <c r="SBH2179" s="1"/>
      <c r="SBJ2179" s="650"/>
      <c r="SBK2179" s="645"/>
      <c r="SBL2179" s="659"/>
      <c r="SBM2179" s="654"/>
      <c r="SBN2179" s="655"/>
      <c r="SBO2179" s="655"/>
      <c r="SBP2179" s="1"/>
      <c r="SBQ2179" s="1"/>
      <c r="SBS2179" s="650"/>
      <c r="SBT2179" s="645"/>
      <c r="SBU2179" s="659"/>
      <c r="SBV2179" s="654"/>
      <c r="SBW2179" s="655"/>
      <c r="SBX2179" s="655"/>
      <c r="SBY2179" s="1"/>
      <c r="SBZ2179" s="1"/>
      <c r="SCB2179" s="650"/>
      <c r="SCC2179" s="645"/>
      <c r="SCD2179" s="659"/>
      <c r="SCE2179" s="654"/>
      <c r="SCF2179" s="655"/>
      <c r="SCG2179" s="655"/>
      <c r="SCH2179" s="1"/>
      <c r="SCI2179" s="1"/>
      <c r="SCK2179" s="650"/>
      <c r="SCL2179" s="645"/>
      <c r="SCM2179" s="659"/>
      <c r="SCN2179" s="654"/>
      <c r="SCO2179" s="655"/>
      <c r="SCP2179" s="655"/>
      <c r="SCQ2179" s="1"/>
      <c r="SCR2179" s="1"/>
      <c r="SCT2179" s="650"/>
      <c r="SCU2179" s="645"/>
      <c r="SCV2179" s="659"/>
      <c r="SCW2179" s="654"/>
      <c r="SCX2179" s="655"/>
      <c r="SCY2179" s="655"/>
      <c r="SCZ2179" s="1"/>
      <c r="SDA2179" s="1"/>
      <c r="SDC2179" s="650"/>
      <c r="SDD2179" s="645"/>
      <c r="SDE2179" s="659"/>
      <c r="SDF2179" s="654"/>
      <c r="SDG2179" s="655"/>
      <c r="SDH2179" s="655"/>
      <c r="SDI2179" s="1"/>
      <c r="SDJ2179" s="1"/>
      <c r="SDL2179" s="650"/>
      <c r="SDM2179" s="645"/>
      <c r="SDN2179" s="659"/>
      <c r="SDO2179" s="654"/>
      <c r="SDP2179" s="655"/>
      <c r="SDQ2179" s="655"/>
      <c r="SDR2179" s="1"/>
      <c r="SDS2179" s="1"/>
      <c r="SDU2179" s="650"/>
      <c r="SDV2179" s="645"/>
      <c r="SDW2179" s="659"/>
      <c r="SDX2179" s="654"/>
      <c r="SDY2179" s="655"/>
      <c r="SDZ2179" s="655"/>
      <c r="SEA2179" s="1"/>
      <c r="SEB2179" s="1"/>
      <c r="SED2179" s="650"/>
      <c r="SEE2179" s="645"/>
      <c r="SEF2179" s="659"/>
      <c r="SEG2179" s="654"/>
      <c r="SEH2179" s="655"/>
      <c r="SEI2179" s="655"/>
      <c r="SEJ2179" s="1"/>
      <c r="SEK2179" s="1"/>
      <c r="SEM2179" s="650"/>
      <c r="SEN2179" s="645"/>
      <c r="SEO2179" s="659"/>
      <c r="SEP2179" s="654"/>
      <c r="SEQ2179" s="655"/>
      <c r="SER2179" s="655"/>
      <c r="SES2179" s="1"/>
      <c r="SET2179" s="1"/>
      <c r="SEV2179" s="650"/>
      <c r="SEW2179" s="645"/>
      <c r="SEX2179" s="659"/>
      <c r="SEY2179" s="654"/>
      <c r="SEZ2179" s="655"/>
      <c r="SFA2179" s="655"/>
      <c r="SFB2179" s="1"/>
      <c r="SFC2179" s="1"/>
      <c r="SFE2179" s="650"/>
      <c r="SFF2179" s="645"/>
      <c r="SFG2179" s="659"/>
      <c r="SFH2179" s="654"/>
      <c r="SFI2179" s="655"/>
      <c r="SFJ2179" s="655"/>
      <c r="SFK2179" s="1"/>
      <c r="SFL2179" s="1"/>
      <c r="SFN2179" s="650"/>
      <c r="SFO2179" s="645"/>
      <c r="SFP2179" s="659"/>
      <c r="SFQ2179" s="654"/>
      <c r="SFR2179" s="655"/>
      <c r="SFS2179" s="655"/>
      <c r="SFT2179" s="1"/>
      <c r="SFU2179" s="1"/>
      <c r="SFW2179" s="650"/>
      <c r="SFX2179" s="645"/>
      <c r="SFY2179" s="659"/>
      <c r="SFZ2179" s="654"/>
      <c r="SGA2179" s="655"/>
      <c r="SGB2179" s="655"/>
      <c r="SGC2179" s="1"/>
      <c r="SGD2179" s="1"/>
      <c r="SGF2179" s="650"/>
      <c r="SGG2179" s="645"/>
      <c r="SGH2179" s="659"/>
      <c r="SGI2179" s="654"/>
      <c r="SGJ2179" s="655"/>
      <c r="SGK2179" s="655"/>
      <c r="SGL2179" s="1"/>
      <c r="SGM2179" s="1"/>
      <c r="SGO2179" s="650"/>
      <c r="SGP2179" s="645"/>
      <c r="SGQ2179" s="659"/>
      <c r="SGR2179" s="654"/>
      <c r="SGS2179" s="655"/>
      <c r="SGT2179" s="655"/>
      <c r="SGU2179" s="1"/>
      <c r="SGV2179" s="1"/>
      <c r="SGX2179" s="650"/>
      <c r="SGY2179" s="645"/>
      <c r="SGZ2179" s="659"/>
      <c r="SHA2179" s="654"/>
      <c r="SHB2179" s="655"/>
      <c r="SHC2179" s="655"/>
      <c r="SHD2179" s="1"/>
      <c r="SHE2179" s="1"/>
      <c r="SHG2179" s="650"/>
      <c r="SHH2179" s="645"/>
      <c r="SHI2179" s="659"/>
      <c r="SHJ2179" s="654"/>
      <c r="SHK2179" s="655"/>
      <c r="SHL2179" s="655"/>
      <c r="SHM2179" s="1"/>
      <c r="SHN2179" s="1"/>
      <c r="SHP2179" s="650"/>
      <c r="SHQ2179" s="645"/>
      <c r="SHR2179" s="659"/>
      <c r="SHS2179" s="654"/>
      <c r="SHT2179" s="655"/>
      <c r="SHU2179" s="655"/>
      <c r="SHV2179" s="1"/>
      <c r="SHW2179" s="1"/>
      <c r="SHY2179" s="650"/>
      <c r="SHZ2179" s="645"/>
      <c r="SIA2179" s="659"/>
      <c r="SIB2179" s="654"/>
      <c r="SIC2179" s="655"/>
      <c r="SID2179" s="655"/>
      <c r="SIE2179" s="1"/>
      <c r="SIF2179" s="1"/>
      <c r="SIH2179" s="650"/>
      <c r="SII2179" s="645"/>
      <c r="SIJ2179" s="659"/>
      <c r="SIK2179" s="654"/>
      <c r="SIL2179" s="655"/>
      <c r="SIM2179" s="655"/>
      <c r="SIN2179" s="1"/>
      <c r="SIO2179" s="1"/>
      <c r="SIQ2179" s="650"/>
      <c r="SIR2179" s="645"/>
      <c r="SIS2179" s="659"/>
      <c r="SIT2179" s="654"/>
      <c r="SIU2179" s="655"/>
      <c r="SIV2179" s="655"/>
      <c r="SIW2179" s="1"/>
      <c r="SIX2179" s="1"/>
      <c r="SIZ2179" s="650"/>
      <c r="SJA2179" s="645"/>
      <c r="SJB2179" s="659"/>
      <c r="SJC2179" s="654"/>
      <c r="SJD2179" s="655"/>
      <c r="SJE2179" s="655"/>
      <c r="SJF2179" s="1"/>
      <c r="SJG2179" s="1"/>
      <c r="SJI2179" s="650"/>
      <c r="SJJ2179" s="645"/>
      <c r="SJK2179" s="659"/>
      <c r="SJL2179" s="654"/>
      <c r="SJM2179" s="655"/>
      <c r="SJN2179" s="655"/>
      <c r="SJO2179" s="1"/>
      <c r="SJP2179" s="1"/>
      <c r="SJR2179" s="650"/>
      <c r="SJS2179" s="645"/>
      <c r="SJT2179" s="659"/>
      <c r="SJU2179" s="654"/>
      <c r="SJV2179" s="655"/>
      <c r="SJW2179" s="655"/>
      <c r="SJX2179" s="1"/>
      <c r="SJY2179" s="1"/>
      <c r="SKA2179" s="650"/>
      <c r="SKB2179" s="645"/>
      <c r="SKC2179" s="659"/>
      <c r="SKD2179" s="654"/>
      <c r="SKE2179" s="655"/>
      <c r="SKF2179" s="655"/>
      <c r="SKG2179" s="1"/>
      <c r="SKH2179" s="1"/>
      <c r="SKJ2179" s="650"/>
      <c r="SKK2179" s="645"/>
      <c r="SKL2179" s="659"/>
      <c r="SKM2179" s="654"/>
      <c r="SKN2179" s="655"/>
      <c r="SKO2179" s="655"/>
      <c r="SKP2179" s="1"/>
      <c r="SKQ2179" s="1"/>
      <c r="SKS2179" s="650"/>
      <c r="SKT2179" s="645"/>
      <c r="SKU2179" s="659"/>
      <c r="SKV2179" s="654"/>
      <c r="SKW2179" s="655"/>
      <c r="SKX2179" s="655"/>
      <c r="SKY2179" s="1"/>
      <c r="SKZ2179" s="1"/>
      <c r="SLB2179" s="650"/>
      <c r="SLC2179" s="645"/>
      <c r="SLD2179" s="659"/>
      <c r="SLE2179" s="654"/>
      <c r="SLF2179" s="655"/>
      <c r="SLG2179" s="655"/>
      <c r="SLH2179" s="1"/>
      <c r="SLI2179" s="1"/>
      <c r="SLK2179" s="650"/>
      <c r="SLL2179" s="645"/>
      <c r="SLM2179" s="659"/>
      <c r="SLN2179" s="654"/>
      <c r="SLO2179" s="655"/>
      <c r="SLP2179" s="655"/>
      <c r="SLQ2179" s="1"/>
      <c r="SLR2179" s="1"/>
      <c r="SLT2179" s="650"/>
      <c r="SLU2179" s="645"/>
      <c r="SLV2179" s="659"/>
      <c r="SLW2179" s="654"/>
      <c r="SLX2179" s="655"/>
      <c r="SLY2179" s="655"/>
      <c r="SLZ2179" s="1"/>
      <c r="SMA2179" s="1"/>
      <c r="SMC2179" s="650"/>
      <c r="SMD2179" s="645"/>
      <c r="SME2179" s="659"/>
      <c r="SMF2179" s="654"/>
      <c r="SMG2179" s="655"/>
      <c r="SMH2179" s="655"/>
      <c r="SMI2179" s="1"/>
      <c r="SMJ2179" s="1"/>
      <c r="SML2179" s="650"/>
      <c r="SMM2179" s="645"/>
      <c r="SMN2179" s="659"/>
      <c r="SMO2179" s="654"/>
      <c r="SMP2179" s="655"/>
      <c r="SMQ2179" s="655"/>
      <c r="SMR2179" s="1"/>
      <c r="SMS2179" s="1"/>
      <c r="SMU2179" s="650"/>
      <c r="SMV2179" s="645"/>
      <c r="SMW2179" s="659"/>
      <c r="SMX2179" s="654"/>
      <c r="SMY2179" s="655"/>
      <c r="SMZ2179" s="655"/>
      <c r="SNA2179" s="1"/>
      <c r="SNB2179" s="1"/>
      <c r="SND2179" s="650"/>
      <c r="SNE2179" s="645"/>
      <c r="SNF2179" s="659"/>
      <c r="SNG2179" s="654"/>
      <c r="SNH2179" s="655"/>
      <c r="SNI2179" s="655"/>
      <c r="SNJ2179" s="1"/>
      <c r="SNK2179" s="1"/>
      <c r="SNM2179" s="650"/>
      <c r="SNN2179" s="645"/>
      <c r="SNO2179" s="659"/>
      <c r="SNP2179" s="654"/>
      <c r="SNQ2179" s="655"/>
      <c r="SNR2179" s="655"/>
      <c r="SNS2179" s="1"/>
      <c r="SNT2179" s="1"/>
      <c r="SNV2179" s="650"/>
      <c r="SNW2179" s="645"/>
      <c r="SNX2179" s="659"/>
      <c r="SNY2179" s="654"/>
      <c r="SNZ2179" s="655"/>
      <c r="SOA2179" s="655"/>
      <c r="SOB2179" s="1"/>
      <c r="SOC2179" s="1"/>
      <c r="SOE2179" s="650"/>
      <c r="SOF2179" s="645"/>
      <c r="SOG2179" s="659"/>
      <c r="SOH2179" s="654"/>
      <c r="SOI2179" s="655"/>
      <c r="SOJ2179" s="655"/>
      <c r="SOK2179" s="1"/>
      <c r="SOL2179" s="1"/>
      <c r="SON2179" s="650"/>
      <c r="SOO2179" s="645"/>
      <c r="SOP2179" s="659"/>
      <c r="SOQ2179" s="654"/>
      <c r="SOR2179" s="655"/>
      <c r="SOS2179" s="655"/>
      <c r="SOT2179" s="1"/>
      <c r="SOU2179" s="1"/>
      <c r="SOW2179" s="650"/>
      <c r="SOX2179" s="645"/>
      <c r="SOY2179" s="659"/>
      <c r="SOZ2179" s="654"/>
      <c r="SPA2179" s="655"/>
      <c r="SPB2179" s="655"/>
      <c r="SPC2179" s="1"/>
      <c r="SPD2179" s="1"/>
      <c r="SPF2179" s="650"/>
      <c r="SPG2179" s="645"/>
      <c r="SPH2179" s="659"/>
      <c r="SPI2179" s="654"/>
      <c r="SPJ2179" s="655"/>
      <c r="SPK2179" s="655"/>
      <c r="SPL2179" s="1"/>
      <c r="SPM2179" s="1"/>
      <c r="SPO2179" s="650"/>
      <c r="SPP2179" s="645"/>
      <c r="SPQ2179" s="659"/>
      <c r="SPR2179" s="654"/>
      <c r="SPS2179" s="655"/>
      <c r="SPT2179" s="655"/>
      <c r="SPU2179" s="1"/>
      <c r="SPV2179" s="1"/>
      <c r="SPX2179" s="650"/>
      <c r="SPY2179" s="645"/>
      <c r="SPZ2179" s="659"/>
      <c r="SQA2179" s="654"/>
      <c r="SQB2179" s="655"/>
      <c r="SQC2179" s="655"/>
      <c r="SQD2179" s="1"/>
      <c r="SQE2179" s="1"/>
      <c r="SQG2179" s="650"/>
      <c r="SQH2179" s="645"/>
      <c r="SQI2179" s="659"/>
      <c r="SQJ2179" s="654"/>
      <c r="SQK2179" s="655"/>
      <c r="SQL2179" s="655"/>
      <c r="SQM2179" s="1"/>
      <c r="SQN2179" s="1"/>
      <c r="SQP2179" s="650"/>
      <c r="SQQ2179" s="645"/>
      <c r="SQR2179" s="659"/>
      <c r="SQS2179" s="654"/>
      <c r="SQT2179" s="655"/>
      <c r="SQU2179" s="655"/>
      <c r="SQV2179" s="1"/>
      <c r="SQW2179" s="1"/>
      <c r="SQY2179" s="650"/>
      <c r="SQZ2179" s="645"/>
      <c r="SRA2179" s="659"/>
      <c r="SRB2179" s="654"/>
      <c r="SRC2179" s="655"/>
      <c r="SRD2179" s="655"/>
      <c r="SRE2179" s="1"/>
      <c r="SRF2179" s="1"/>
      <c r="SRH2179" s="650"/>
      <c r="SRI2179" s="645"/>
      <c r="SRJ2179" s="659"/>
      <c r="SRK2179" s="654"/>
      <c r="SRL2179" s="655"/>
      <c r="SRM2179" s="655"/>
      <c r="SRN2179" s="1"/>
      <c r="SRO2179" s="1"/>
      <c r="SRQ2179" s="650"/>
      <c r="SRR2179" s="645"/>
      <c r="SRS2179" s="659"/>
      <c r="SRT2179" s="654"/>
      <c r="SRU2179" s="655"/>
      <c r="SRV2179" s="655"/>
      <c r="SRW2179" s="1"/>
      <c r="SRX2179" s="1"/>
      <c r="SRZ2179" s="650"/>
      <c r="SSA2179" s="645"/>
      <c r="SSB2179" s="659"/>
      <c r="SSC2179" s="654"/>
      <c r="SSD2179" s="655"/>
      <c r="SSE2179" s="655"/>
      <c r="SSF2179" s="1"/>
      <c r="SSG2179" s="1"/>
      <c r="SSI2179" s="650"/>
      <c r="SSJ2179" s="645"/>
      <c r="SSK2179" s="659"/>
      <c r="SSL2179" s="654"/>
      <c r="SSM2179" s="655"/>
      <c r="SSN2179" s="655"/>
      <c r="SSO2179" s="1"/>
      <c r="SSP2179" s="1"/>
      <c r="SSR2179" s="650"/>
      <c r="SSS2179" s="645"/>
      <c r="SST2179" s="659"/>
      <c r="SSU2179" s="654"/>
      <c r="SSV2179" s="655"/>
      <c r="SSW2179" s="655"/>
      <c r="SSX2179" s="1"/>
      <c r="SSY2179" s="1"/>
      <c r="STA2179" s="650"/>
      <c r="STB2179" s="645"/>
      <c r="STC2179" s="659"/>
      <c r="STD2179" s="654"/>
      <c r="STE2179" s="655"/>
      <c r="STF2179" s="655"/>
      <c r="STG2179" s="1"/>
      <c r="STH2179" s="1"/>
      <c r="STJ2179" s="650"/>
      <c r="STK2179" s="645"/>
      <c r="STL2179" s="659"/>
      <c r="STM2179" s="654"/>
      <c r="STN2179" s="655"/>
      <c r="STO2179" s="655"/>
      <c r="STP2179" s="1"/>
      <c r="STQ2179" s="1"/>
      <c r="STS2179" s="650"/>
      <c r="STT2179" s="645"/>
      <c r="STU2179" s="659"/>
      <c r="STV2179" s="654"/>
      <c r="STW2179" s="655"/>
      <c r="STX2179" s="655"/>
      <c r="STY2179" s="1"/>
      <c r="STZ2179" s="1"/>
      <c r="SUB2179" s="650"/>
      <c r="SUC2179" s="645"/>
      <c r="SUD2179" s="659"/>
      <c r="SUE2179" s="654"/>
      <c r="SUF2179" s="655"/>
      <c r="SUG2179" s="655"/>
      <c r="SUH2179" s="1"/>
      <c r="SUI2179" s="1"/>
      <c r="SUK2179" s="650"/>
      <c r="SUL2179" s="645"/>
      <c r="SUM2179" s="659"/>
      <c r="SUN2179" s="654"/>
      <c r="SUO2179" s="655"/>
      <c r="SUP2179" s="655"/>
      <c r="SUQ2179" s="1"/>
      <c r="SUR2179" s="1"/>
      <c r="SUT2179" s="650"/>
      <c r="SUU2179" s="645"/>
      <c r="SUV2179" s="659"/>
      <c r="SUW2179" s="654"/>
      <c r="SUX2179" s="655"/>
      <c r="SUY2179" s="655"/>
      <c r="SUZ2179" s="1"/>
      <c r="SVA2179" s="1"/>
      <c r="SVC2179" s="650"/>
      <c r="SVD2179" s="645"/>
      <c r="SVE2179" s="659"/>
      <c r="SVF2179" s="654"/>
      <c r="SVG2179" s="655"/>
      <c r="SVH2179" s="655"/>
      <c r="SVI2179" s="1"/>
      <c r="SVJ2179" s="1"/>
      <c r="SVL2179" s="650"/>
      <c r="SVM2179" s="645"/>
      <c r="SVN2179" s="659"/>
      <c r="SVO2179" s="654"/>
      <c r="SVP2179" s="655"/>
      <c r="SVQ2179" s="655"/>
      <c r="SVR2179" s="1"/>
      <c r="SVS2179" s="1"/>
      <c r="SVU2179" s="650"/>
      <c r="SVV2179" s="645"/>
      <c r="SVW2179" s="659"/>
      <c r="SVX2179" s="654"/>
      <c r="SVY2179" s="655"/>
      <c r="SVZ2179" s="655"/>
      <c r="SWA2179" s="1"/>
      <c r="SWB2179" s="1"/>
      <c r="SWD2179" s="650"/>
      <c r="SWE2179" s="645"/>
      <c r="SWF2179" s="659"/>
      <c r="SWG2179" s="654"/>
      <c r="SWH2179" s="655"/>
      <c r="SWI2179" s="655"/>
      <c r="SWJ2179" s="1"/>
      <c r="SWK2179" s="1"/>
      <c r="SWM2179" s="650"/>
      <c r="SWN2179" s="645"/>
      <c r="SWO2179" s="659"/>
      <c r="SWP2179" s="654"/>
      <c r="SWQ2179" s="655"/>
      <c r="SWR2179" s="655"/>
      <c r="SWS2179" s="1"/>
      <c r="SWT2179" s="1"/>
      <c r="SWV2179" s="650"/>
      <c r="SWW2179" s="645"/>
      <c r="SWX2179" s="659"/>
      <c r="SWY2179" s="654"/>
      <c r="SWZ2179" s="655"/>
      <c r="SXA2179" s="655"/>
      <c r="SXB2179" s="1"/>
      <c r="SXC2179" s="1"/>
      <c r="SXE2179" s="650"/>
      <c r="SXF2179" s="645"/>
      <c r="SXG2179" s="659"/>
      <c r="SXH2179" s="654"/>
      <c r="SXI2179" s="655"/>
      <c r="SXJ2179" s="655"/>
      <c r="SXK2179" s="1"/>
      <c r="SXL2179" s="1"/>
      <c r="SXN2179" s="650"/>
      <c r="SXO2179" s="645"/>
      <c r="SXP2179" s="659"/>
      <c r="SXQ2179" s="654"/>
      <c r="SXR2179" s="655"/>
      <c r="SXS2179" s="655"/>
      <c r="SXT2179" s="1"/>
      <c r="SXU2179" s="1"/>
      <c r="SXW2179" s="650"/>
      <c r="SXX2179" s="645"/>
      <c r="SXY2179" s="659"/>
      <c r="SXZ2179" s="654"/>
      <c r="SYA2179" s="655"/>
      <c r="SYB2179" s="655"/>
      <c r="SYC2179" s="1"/>
      <c r="SYD2179" s="1"/>
      <c r="SYF2179" s="650"/>
      <c r="SYG2179" s="645"/>
      <c r="SYH2179" s="659"/>
      <c r="SYI2179" s="654"/>
      <c r="SYJ2179" s="655"/>
      <c r="SYK2179" s="655"/>
      <c r="SYL2179" s="1"/>
      <c r="SYM2179" s="1"/>
      <c r="SYO2179" s="650"/>
      <c r="SYP2179" s="645"/>
      <c r="SYQ2179" s="659"/>
      <c r="SYR2179" s="654"/>
      <c r="SYS2179" s="655"/>
      <c r="SYT2179" s="655"/>
      <c r="SYU2179" s="1"/>
      <c r="SYV2179" s="1"/>
      <c r="SYX2179" s="650"/>
      <c r="SYY2179" s="645"/>
      <c r="SYZ2179" s="659"/>
      <c r="SZA2179" s="654"/>
      <c r="SZB2179" s="655"/>
      <c r="SZC2179" s="655"/>
      <c r="SZD2179" s="1"/>
      <c r="SZE2179" s="1"/>
      <c r="SZG2179" s="650"/>
      <c r="SZH2179" s="645"/>
      <c r="SZI2179" s="659"/>
      <c r="SZJ2179" s="654"/>
      <c r="SZK2179" s="655"/>
      <c r="SZL2179" s="655"/>
      <c r="SZM2179" s="1"/>
      <c r="SZN2179" s="1"/>
      <c r="SZP2179" s="650"/>
      <c r="SZQ2179" s="645"/>
      <c r="SZR2179" s="659"/>
      <c r="SZS2179" s="654"/>
      <c r="SZT2179" s="655"/>
      <c r="SZU2179" s="655"/>
      <c r="SZV2179" s="1"/>
      <c r="SZW2179" s="1"/>
      <c r="SZY2179" s="650"/>
      <c r="SZZ2179" s="645"/>
      <c r="TAA2179" s="659"/>
      <c r="TAB2179" s="654"/>
      <c r="TAC2179" s="655"/>
      <c r="TAD2179" s="655"/>
      <c r="TAE2179" s="1"/>
      <c r="TAF2179" s="1"/>
      <c r="TAH2179" s="650"/>
      <c r="TAI2179" s="645"/>
      <c r="TAJ2179" s="659"/>
      <c r="TAK2179" s="654"/>
      <c r="TAL2179" s="655"/>
      <c r="TAM2179" s="655"/>
      <c r="TAN2179" s="1"/>
      <c r="TAO2179" s="1"/>
      <c r="TAQ2179" s="650"/>
      <c r="TAR2179" s="645"/>
      <c r="TAS2179" s="659"/>
      <c r="TAT2179" s="654"/>
      <c r="TAU2179" s="655"/>
      <c r="TAV2179" s="655"/>
      <c r="TAW2179" s="1"/>
      <c r="TAX2179" s="1"/>
      <c r="TAZ2179" s="650"/>
      <c r="TBA2179" s="645"/>
      <c r="TBB2179" s="659"/>
      <c r="TBC2179" s="654"/>
      <c r="TBD2179" s="655"/>
      <c r="TBE2179" s="655"/>
      <c r="TBF2179" s="1"/>
      <c r="TBG2179" s="1"/>
      <c r="TBI2179" s="650"/>
      <c r="TBJ2179" s="645"/>
      <c r="TBK2179" s="659"/>
      <c r="TBL2179" s="654"/>
      <c r="TBM2179" s="655"/>
      <c r="TBN2179" s="655"/>
      <c r="TBO2179" s="1"/>
      <c r="TBP2179" s="1"/>
      <c r="TBR2179" s="650"/>
      <c r="TBS2179" s="645"/>
      <c r="TBT2179" s="659"/>
      <c r="TBU2179" s="654"/>
      <c r="TBV2179" s="655"/>
      <c r="TBW2179" s="655"/>
      <c r="TBX2179" s="1"/>
      <c r="TBY2179" s="1"/>
      <c r="TCA2179" s="650"/>
      <c r="TCB2179" s="645"/>
      <c r="TCC2179" s="659"/>
      <c r="TCD2179" s="654"/>
      <c r="TCE2179" s="655"/>
      <c r="TCF2179" s="655"/>
      <c r="TCG2179" s="1"/>
      <c r="TCH2179" s="1"/>
      <c r="TCJ2179" s="650"/>
      <c r="TCK2179" s="645"/>
      <c r="TCL2179" s="659"/>
      <c r="TCM2179" s="654"/>
      <c r="TCN2179" s="655"/>
      <c r="TCO2179" s="655"/>
      <c r="TCP2179" s="1"/>
      <c r="TCQ2179" s="1"/>
      <c r="TCS2179" s="650"/>
      <c r="TCT2179" s="645"/>
      <c r="TCU2179" s="659"/>
      <c r="TCV2179" s="654"/>
      <c r="TCW2179" s="655"/>
      <c r="TCX2179" s="655"/>
      <c r="TCY2179" s="1"/>
      <c r="TCZ2179" s="1"/>
      <c r="TDB2179" s="650"/>
      <c r="TDC2179" s="645"/>
      <c r="TDD2179" s="659"/>
      <c r="TDE2179" s="654"/>
      <c r="TDF2179" s="655"/>
      <c r="TDG2179" s="655"/>
      <c r="TDH2179" s="1"/>
      <c r="TDI2179" s="1"/>
      <c r="TDK2179" s="650"/>
      <c r="TDL2179" s="645"/>
      <c r="TDM2179" s="659"/>
      <c r="TDN2179" s="654"/>
      <c r="TDO2179" s="655"/>
      <c r="TDP2179" s="655"/>
      <c r="TDQ2179" s="1"/>
      <c r="TDR2179" s="1"/>
      <c r="TDT2179" s="650"/>
      <c r="TDU2179" s="645"/>
      <c r="TDV2179" s="659"/>
      <c r="TDW2179" s="654"/>
      <c r="TDX2179" s="655"/>
      <c r="TDY2179" s="655"/>
      <c r="TDZ2179" s="1"/>
      <c r="TEA2179" s="1"/>
      <c r="TEC2179" s="650"/>
      <c r="TED2179" s="645"/>
      <c r="TEE2179" s="659"/>
      <c r="TEF2179" s="654"/>
      <c r="TEG2179" s="655"/>
      <c r="TEH2179" s="655"/>
      <c r="TEI2179" s="1"/>
      <c r="TEJ2179" s="1"/>
      <c r="TEL2179" s="650"/>
      <c r="TEM2179" s="645"/>
      <c r="TEN2179" s="659"/>
      <c r="TEO2179" s="654"/>
      <c r="TEP2179" s="655"/>
      <c r="TEQ2179" s="655"/>
      <c r="TER2179" s="1"/>
      <c r="TES2179" s="1"/>
      <c r="TEU2179" s="650"/>
      <c r="TEV2179" s="645"/>
      <c r="TEW2179" s="659"/>
      <c r="TEX2179" s="654"/>
      <c r="TEY2179" s="655"/>
      <c r="TEZ2179" s="655"/>
      <c r="TFA2179" s="1"/>
      <c r="TFB2179" s="1"/>
      <c r="TFD2179" s="650"/>
      <c r="TFE2179" s="645"/>
      <c r="TFF2179" s="659"/>
      <c r="TFG2179" s="654"/>
      <c r="TFH2179" s="655"/>
      <c r="TFI2179" s="655"/>
      <c r="TFJ2179" s="1"/>
      <c r="TFK2179" s="1"/>
      <c r="TFM2179" s="650"/>
      <c r="TFN2179" s="645"/>
      <c r="TFO2179" s="659"/>
      <c r="TFP2179" s="654"/>
      <c r="TFQ2179" s="655"/>
      <c r="TFR2179" s="655"/>
      <c r="TFS2179" s="1"/>
      <c r="TFT2179" s="1"/>
      <c r="TFV2179" s="650"/>
      <c r="TFW2179" s="645"/>
      <c r="TFX2179" s="659"/>
      <c r="TFY2179" s="654"/>
      <c r="TFZ2179" s="655"/>
      <c r="TGA2179" s="655"/>
      <c r="TGB2179" s="1"/>
      <c r="TGC2179" s="1"/>
      <c r="TGE2179" s="650"/>
      <c r="TGF2179" s="645"/>
      <c r="TGG2179" s="659"/>
      <c r="TGH2179" s="654"/>
      <c r="TGI2179" s="655"/>
      <c r="TGJ2179" s="655"/>
      <c r="TGK2179" s="1"/>
      <c r="TGL2179" s="1"/>
      <c r="TGN2179" s="650"/>
      <c r="TGO2179" s="645"/>
      <c r="TGP2179" s="659"/>
      <c r="TGQ2179" s="654"/>
      <c r="TGR2179" s="655"/>
      <c r="TGS2179" s="655"/>
      <c r="TGT2179" s="1"/>
      <c r="TGU2179" s="1"/>
      <c r="TGW2179" s="650"/>
      <c r="TGX2179" s="645"/>
      <c r="TGY2179" s="659"/>
      <c r="TGZ2179" s="654"/>
      <c r="THA2179" s="655"/>
      <c r="THB2179" s="655"/>
      <c r="THC2179" s="1"/>
      <c r="THD2179" s="1"/>
      <c r="THF2179" s="650"/>
      <c r="THG2179" s="645"/>
      <c r="THH2179" s="659"/>
      <c r="THI2179" s="654"/>
      <c r="THJ2179" s="655"/>
      <c r="THK2179" s="655"/>
      <c r="THL2179" s="1"/>
      <c r="THM2179" s="1"/>
      <c r="THO2179" s="650"/>
      <c r="THP2179" s="645"/>
      <c r="THQ2179" s="659"/>
      <c r="THR2179" s="654"/>
      <c r="THS2179" s="655"/>
      <c r="THT2179" s="655"/>
      <c r="THU2179" s="1"/>
      <c r="THV2179" s="1"/>
      <c r="THX2179" s="650"/>
      <c r="THY2179" s="645"/>
      <c r="THZ2179" s="659"/>
      <c r="TIA2179" s="654"/>
      <c r="TIB2179" s="655"/>
      <c r="TIC2179" s="655"/>
      <c r="TID2179" s="1"/>
      <c r="TIE2179" s="1"/>
      <c r="TIG2179" s="650"/>
      <c r="TIH2179" s="645"/>
      <c r="TII2179" s="659"/>
      <c r="TIJ2179" s="654"/>
      <c r="TIK2179" s="655"/>
      <c r="TIL2179" s="655"/>
      <c r="TIM2179" s="1"/>
      <c r="TIN2179" s="1"/>
      <c r="TIP2179" s="650"/>
      <c r="TIQ2179" s="645"/>
      <c r="TIR2179" s="659"/>
      <c r="TIS2179" s="654"/>
      <c r="TIT2179" s="655"/>
      <c r="TIU2179" s="655"/>
      <c r="TIV2179" s="1"/>
      <c r="TIW2179" s="1"/>
      <c r="TIY2179" s="650"/>
      <c r="TIZ2179" s="645"/>
      <c r="TJA2179" s="659"/>
      <c r="TJB2179" s="654"/>
      <c r="TJC2179" s="655"/>
      <c r="TJD2179" s="655"/>
      <c r="TJE2179" s="1"/>
      <c r="TJF2179" s="1"/>
      <c r="TJH2179" s="650"/>
      <c r="TJI2179" s="645"/>
      <c r="TJJ2179" s="659"/>
      <c r="TJK2179" s="654"/>
      <c r="TJL2179" s="655"/>
      <c r="TJM2179" s="655"/>
      <c r="TJN2179" s="1"/>
      <c r="TJO2179" s="1"/>
      <c r="TJQ2179" s="650"/>
      <c r="TJR2179" s="645"/>
      <c r="TJS2179" s="659"/>
      <c r="TJT2179" s="654"/>
      <c r="TJU2179" s="655"/>
      <c r="TJV2179" s="655"/>
      <c r="TJW2179" s="1"/>
      <c r="TJX2179" s="1"/>
      <c r="TJZ2179" s="650"/>
      <c r="TKA2179" s="645"/>
      <c r="TKB2179" s="659"/>
      <c r="TKC2179" s="654"/>
      <c r="TKD2179" s="655"/>
      <c r="TKE2179" s="655"/>
      <c r="TKF2179" s="1"/>
      <c r="TKG2179" s="1"/>
      <c r="TKI2179" s="650"/>
      <c r="TKJ2179" s="645"/>
      <c r="TKK2179" s="659"/>
      <c r="TKL2179" s="654"/>
      <c r="TKM2179" s="655"/>
      <c r="TKN2179" s="655"/>
      <c r="TKO2179" s="1"/>
      <c r="TKP2179" s="1"/>
      <c r="TKR2179" s="650"/>
      <c r="TKS2179" s="645"/>
      <c r="TKT2179" s="659"/>
      <c r="TKU2179" s="654"/>
      <c r="TKV2179" s="655"/>
      <c r="TKW2179" s="655"/>
      <c r="TKX2179" s="1"/>
      <c r="TKY2179" s="1"/>
      <c r="TLA2179" s="650"/>
      <c r="TLB2179" s="645"/>
      <c r="TLC2179" s="659"/>
      <c r="TLD2179" s="654"/>
      <c r="TLE2179" s="655"/>
      <c r="TLF2179" s="655"/>
      <c r="TLG2179" s="1"/>
      <c r="TLH2179" s="1"/>
      <c r="TLJ2179" s="650"/>
      <c r="TLK2179" s="645"/>
      <c r="TLL2179" s="659"/>
      <c r="TLM2179" s="654"/>
      <c r="TLN2179" s="655"/>
      <c r="TLO2179" s="655"/>
      <c r="TLP2179" s="1"/>
      <c r="TLQ2179" s="1"/>
      <c r="TLS2179" s="650"/>
      <c r="TLT2179" s="645"/>
      <c r="TLU2179" s="659"/>
      <c r="TLV2179" s="654"/>
      <c r="TLW2179" s="655"/>
      <c r="TLX2179" s="655"/>
      <c r="TLY2179" s="1"/>
      <c r="TLZ2179" s="1"/>
      <c r="TMB2179" s="650"/>
      <c r="TMC2179" s="645"/>
      <c r="TMD2179" s="659"/>
      <c r="TME2179" s="654"/>
      <c r="TMF2179" s="655"/>
      <c r="TMG2179" s="655"/>
      <c r="TMH2179" s="1"/>
      <c r="TMI2179" s="1"/>
      <c r="TMK2179" s="650"/>
      <c r="TML2179" s="645"/>
      <c r="TMM2179" s="659"/>
      <c r="TMN2179" s="654"/>
      <c r="TMO2179" s="655"/>
      <c r="TMP2179" s="655"/>
      <c r="TMQ2179" s="1"/>
      <c r="TMR2179" s="1"/>
      <c r="TMT2179" s="650"/>
      <c r="TMU2179" s="645"/>
      <c r="TMV2179" s="659"/>
      <c r="TMW2179" s="654"/>
      <c r="TMX2179" s="655"/>
      <c r="TMY2179" s="655"/>
      <c r="TMZ2179" s="1"/>
      <c r="TNA2179" s="1"/>
      <c r="TNC2179" s="650"/>
      <c r="TND2179" s="645"/>
      <c r="TNE2179" s="659"/>
      <c r="TNF2179" s="654"/>
      <c r="TNG2179" s="655"/>
      <c r="TNH2179" s="655"/>
      <c r="TNI2179" s="1"/>
      <c r="TNJ2179" s="1"/>
      <c r="TNL2179" s="650"/>
      <c r="TNM2179" s="645"/>
      <c r="TNN2179" s="659"/>
      <c r="TNO2179" s="654"/>
      <c r="TNP2179" s="655"/>
      <c r="TNQ2179" s="655"/>
      <c r="TNR2179" s="1"/>
      <c r="TNS2179" s="1"/>
      <c r="TNU2179" s="650"/>
      <c r="TNV2179" s="645"/>
      <c r="TNW2179" s="659"/>
      <c r="TNX2179" s="654"/>
      <c r="TNY2179" s="655"/>
      <c r="TNZ2179" s="655"/>
      <c r="TOA2179" s="1"/>
      <c r="TOB2179" s="1"/>
      <c r="TOD2179" s="650"/>
      <c r="TOE2179" s="645"/>
      <c r="TOF2179" s="659"/>
      <c r="TOG2179" s="654"/>
      <c r="TOH2179" s="655"/>
      <c r="TOI2179" s="655"/>
      <c r="TOJ2179" s="1"/>
      <c r="TOK2179" s="1"/>
      <c r="TOM2179" s="650"/>
      <c r="TON2179" s="645"/>
      <c r="TOO2179" s="659"/>
      <c r="TOP2179" s="654"/>
      <c r="TOQ2179" s="655"/>
      <c r="TOR2179" s="655"/>
      <c r="TOS2179" s="1"/>
      <c r="TOT2179" s="1"/>
      <c r="TOV2179" s="650"/>
      <c r="TOW2179" s="645"/>
      <c r="TOX2179" s="659"/>
      <c r="TOY2179" s="654"/>
      <c r="TOZ2179" s="655"/>
      <c r="TPA2179" s="655"/>
      <c r="TPB2179" s="1"/>
      <c r="TPC2179" s="1"/>
      <c r="TPE2179" s="650"/>
      <c r="TPF2179" s="645"/>
      <c r="TPG2179" s="659"/>
      <c r="TPH2179" s="654"/>
      <c r="TPI2179" s="655"/>
      <c r="TPJ2179" s="655"/>
      <c r="TPK2179" s="1"/>
      <c r="TPL2179" s="1"/>
      <c r="TPN2179" s="650"/>
      <c r="TPO2179" s="645"/>
      <c r="TPP2179" s="659"/>
      <c r="TPQ2179" s="654"/>
      <c r="TPR2179" s="655"/>
      <c r="TPS2179" s="655"/>
      <c r="TPT2179" s="1"/>
      <c r="TPU2179" s="1"/>
      <c r="TPW2179" s="650"/>
      <c r="TPX2179" s="645"/>
      <c r="TPY2179" s="659"/>
      <c r="TPZ2179" s="654"/>
      <c r="TQA2179" s="655"/>
      <c r="TQB2179" s="655"/>
      <c r="TQC2179" s="1"/>
      <c r="TQD2179" s="1"/>
      <c r="TQF2179" s="650"/>
      <c r="TQG2179" s="645"/>
      <c r="TQH2179" s="659"/>
      <c r="TQI2179" s="654"/>
      <c r="TQJ2179" s="655"/>
      <c r="TQK2179" s="655"/>
      <c r="TQL2179" s="1"/>
      <c r="TQM2179" s="1"/>
      <c r="TQO2179" s="650"/>
      <c r="TQP2179" s="645"/>
      <c r="TQQ2179" s="659"/>
      <c r="TQR2179" s="654"/>
      <c r="TQS2179" s="655"/>
      <c r="TQT2179" s="655"/>
      <c r="TQU2179" s="1"/>
      <c r="TQV2179" s="1"/>
      <c r="TQX2179" s="650"/>
      <c r="TQY2179" s="645"/>
      <c r="TQZ2179" s="659"/>
      <c r="TRA2179" s="654"/>
      <c r="TRB2179" s="655"/>
      <c r="TRC2179" s="655"/>
      <c r="TRD2179" s="1"/>
      <c r="TRE2179" s="1"/>
      <c r="TRG2179" s="650"/>
      <c r="TRH2179" s="645"/>
      <c r="TRI2179" s="659"/>
      <c r="TRJ2179" s="654"/>
      <c r="TRK2179" s="655"/>
      <c r="TRL2179" s="655"/>
      <c r="TRM2179" s="1"/>
      <c r="TRN2179" s="1"/>
      <c r="TRP2179" s="650"/>
      <c r="TRQ2179" s="645"/>
      <c r="TRR2179" s="659"/>
      <c r="TRS2179" s="654"/>
      <c r="TRT2179" s="655"/>
      <c r="TRU2179" s="655"/>
      <c r="TRV2179" s="1"/>
      <c r="TRW2179" s="1"/>
      <c r="TRY2179" s="650"/>
      <c r="TRZ2179" s="645"/>
      <c r="TSA2179" s="659"/>
      <c r="TSB2179" s="654"/>
      <c r="TSC2179" s="655"/>
      <c r="TSD2179" s="655"/>
      <c r="TSE2179" s="1"/>
      <c r="TSF2179" s="1"/>
      <c r="TSH2179" s="650"/>
      <c r="TSI2179" s="645"/>
      <c r="TSJ2179" s="659"/>
      <c r="TSK2179" s="654"/>
      <c r="TSL2179" s="655"/>
      <c r="TSM2179" s="655"/>
      <c r="TSN2179" s="1"/>
      <c r="TSO2179" s="1"/>
      <c r="TSQ2179" s="650"/>
      <c r="TSR2179" s="645"/>
      <c r="TSS2179" s="659"/>
      <c r="TST2179" s="654"/>
      <c r="TSU2179" s="655"/>
      <c r="TSV2179" s="655"/>
      <c r="TSW2179" s="1"/>
      <c r="TSX2179" s="1"/>
      <c r="TSZ2179" s="650"/>
      <c r="TTA2179" s="645"/>
      <c r="TTB2179" s="659"/>
      <c r="TTC2179" s="654"/>
      <c r="TTD2179" s="655"/>
      <c r="TTE2179" s="655"/>
      <c r="TTF2179" s="1"/>
      <c r="TTG2179" s="1"/>
      <c r="TTI2179" s="650"/>
      <c r="TTJ2179" s="645"/>
      <c r="TTK2179" s="659"/>
      <c r="TTL2179" s="654"/>
      <c r="TTM2179" s="655"/>
      <c r="TTN2179" s="655"/>
      <c r="TTO2179" s="1"/>
      <c r="TTP2179" s="1"/>
      <c r="TTR2179" s="650"/>
      <c r="TTS2179" s="645"/>
      <c r="TTT2179" s="659"/>
      <c r="TTU2179" s="654"/>
      <c r="TTV2179" s="655"/>
      <c r="TTW2179" s="655"/>
      <c r="TTX2179" s="1"/>
      <c r="TTY2179" s="1"/>
      <c r="TUA2179" s="650"/>
      <c r="TUB2179" s="645"/>
      <c r="TUC2179" s="659"/>
      <c r="TUD2179" s="654"/>
      <c r="TUE2179" s="655"/>
      <c r="TUF2179" s="655"/>
      <c r="TUG2179" s="1"/>
      <c r="TUH2179" s="1"/>
      <c r="TUJ2179" s="650"/>
      <c r="TUK2179" s="645"/>
      <c r="TUL2179" s="659"/>
      <c r="TUM2179" s="654"/>
      <c r="TUN2179" s="655"/>
      <c r="TUO2179" s="655"/>
      <c r="TUP2179" s="1"/>
      <c r="TUQ2179" s="1"/>
      <c r="TUS2179" s="650"/>
      <c r="TUT2179" s="645"/>
      <c r="TUU2179" s="659"/>
      <c r="TUV2179" s="654"/>
      <c r="TUW2179" s="655"/>
      <c r="TUX2179" s="655"/>
      <c r="TUY2179" s="1"/>
      <c r="TUZ2179" s="1"/>
      <c r="TVB2179" s="650"/>
      <c r="TVC2179" s="645"/>
      <c r="TVD2179" s="659"/>
      <c r="TVE2179" s="654"/>
      <c r="TVF2179" s="655"/>
      <c r="TVG2179" s="655"/>
      <c r="TVH2179" s="1"/>
      <c r="TVI2179" s="1"/>
      <c r="TVK2179" s="650"/>
      <c r="TVL2179" s="645"/>
      <c r="TVM2179" s="659"/>
      <c r="TVN2179" s="654"/>
      <c r="TVO2179" s="655"/>
      <c r="TVP2179" s="655"/>
      <c r="TVQ2179" s="1"/>
      <c r="TVR2179" s="1"/>
      <c r="TVT2179" s="650"/>
      <c r="TVU2179" s="645"/>
      <c r="TVV2179" s="659"/>
      <c r="TVW2179" s="654"/>
      <c r="TVX2179" s="655"/>
      <c r="TVY2179" s="655"/>
      <c r="TVZ2179" s="1"/>
      <c r="TWA2179" s="1"/>
      <c r="TWC2179" s="650"/>
      <c r="TWD2179" s="645"/>
      <c r="TWE2179" s="659"/>
      <c r="TWF2179" s="654"/>
      <c r="TWG2179" s="655"/>
      <c r="TWH2179" s="655"/>
      <c r="TWI2179" s="1"/>
      <c r="TWJ2179" s="1"/>
      <c r="TWL2179" s="650"/>
      <c r="TWM2179" s="645"/>
      <c r="TWN2179" s="659"/>
      <c r="TWO2179" s="654"/>
      <c r="TWP2179" s="655"/>
      <c r="TWQ2179" s="655"/>
      <c r="TWR2179" s="1"/>
      <c r="TWS2179" s="1"/>
      <c r="TWU2179" s="650"/>
      <c r="TWV2179" s="645"/>
      <c r="TWW2179" s="659"/>
      <c r="TWX2179" s="654"/>
      <c r="TWY2179" s="655"/>
      <c r="TWZ2179" s="655"/>
      <c r="TXA2179" s="1"/>
      <c r="TXB2179" s="1"/>
      <c r="TXD2179" s="650"/>
      <c r="TXE2179" s="645"/>
      <c r="TXF2179" s="659"/>
      <c r="TXG2179" s="654"/>
      <c r="TXH2179" s="655"/>
      <c r="TXI2179" s="655"/>
      <c r="TXJ2179" s="1"/>
      <c r="TXK2179" s="1"/>
      <c r="TXM2179" s="650"/>
      <c r="TXN2179" s="645"/>
      <c r="TXO2179" s="659"/>
      <c r="TXP2179" s="654"/>
      <c r="TXQ2179" s="655"/>
      <c r="TXR2179" s="655"/>
      <c r="TXS2179" s="1"/>
      <c r="TXT2179" s="1"/>
      <c r="TXV2179" s="650"/>
      <c r="TXW2179" s="645"/>
      <c r="TXX2179" s="659"/>
      <c r="TXY2179" s="654"/>
      <c r="TXZ2179" s="655"/>
      <c r="TYA2179" s="655"/>
      <c r="TYB2179" s="1"/>
      <c r="TYC2179" s="1"/>
      <c r="TYE2179" s="650"/>
      <c r="TYF2179" s="645"/>
      <c r="TYG2179" s="659"/>
      <c r="TYH2179" s="654"/>
      <c r="TYI2179" s="655"/>
      <c r="TYJ2179" s="655"/>
      <c r="TYK2179" s="1"/>
      <c r="TYL2179" s="1"/>
      <c r="TYN2179" s="650"/>
      <c r="TYO2179" s="645"/>
      <c r="TYP2179" s="659"/>
      <c r="TYQ2179" s="654"/>
      <c r="TYR2179" s="655"/>
      <c r="TYS2179" s="655"/>
      <c r="TYT2179" s="1"/>
      <c r="TYU2179" s="1"/>
      <c r="TYW2179" s="650"/>
      <c r="TYX2179" s="645"/>
      <c r="TYY2179" s="659"/>
      <c r="TYZ2179" s="654"/>
      <c r="TZA2179" s="655"/>
      <c r="TZB2179" s="655"/>
      <c r="TZC2179" s="1"/>
      <c r="TZD2179" s="1"/>
      <c r="TZF2179" s="650"/>
      <c r="TZG2179" s="645"/>
      <c r="TZH2179" s="659"/>
      <c r="TZI2179" s="654"/>
      <c r="TZJ2179" s="655"/>
      <c r="TZK2179" s="655"/>
      <c r="TZL2179" s="1"/>
      <c r="TZM2179" s="1"/>
      <c r="TZO2179" s="650"/>
      <c r="TZP2179" s="645"/>
      <c r="TZQ2179" s="659"/>
      <c r="TZR2179" s="654"/>
      <c r="TZS2179" s="655"/>
      <c r="TZT2179" s="655"/>
      <c r="TZU2179" s="1"/>
      <c r="TZV2179" s="1"/>
      <c r="TZX2179" s="650"/>
      <c r="TZY2179" s="645"/>
      <c r="TZZ2179" s="659"/>
      <c r="UAA2179" s="654"/>
      <c r="UAB2179" s="655"/>
      <c r="UAC2179" s="655"/>
      <c r="UAD2179" s="1"/>
      <c r="UAE2179" s="1"/>
      <c r="UAG2179" s="650"/>
      <c r="UAH2179" s="645"/>
      <c r="UAI2179" s="659"/>
      <c r="UAJ2179" s="654"/>
      <c r="UAK2179" s="655"/>
      <c r="UAL2179" s="655"/>
      <c r="UAM2179" s="1"/>
      <c r="UAN2179" s="1"/>
      <c r="UAP2179" s="650"/>
      <c r="UAQ2179" s="645"/>
      <c r="UAR2179" s="659"/>
      <c r="UAS2179" s="654"/>
      <c r="UAT2179" s="655"/>
      <c r="UAU2179" s="655"/>
      <c r="UAV2179" s="1"/>
      <c r="UAW2179" s="1"/>
      <c r="UAY2179" s="650"/>
      <c r="UAZ2179" s="645"/>
      <c r="UBA2179" s="659"/>
      <c r="UBB2179" s="654"/>
      <c r="UBC2179" s="655"/>
      <c r="UBD2179" s="655"/>
      <c r="UBE2179" s="1"/>
      <c r="UBF2179" s="1"/>
      <c r="UBH2179" s="650"/>
      <c r="UBI2179" s="645"/>
      <c r="UBJ2179" s="659"/>
      <c r="UBK2179" s="654"/>
      <c r="UBL2179" s="655"/>
      <c r="UBM2179" s="655"/>
      <c r="UBN2179" s="1"/>
      <c r="UBO2179" s="1"/>
      <c r="UBQ2179" s="650"/>
      <c r="UBR2179" s="645"/>
      <c r="UBS2179" s="659"/>
      <c r="UBT2179" s="654"/>
      <c r="UBU2179" s="655"/>
      <c r="UBV2179" s="655"/>
      <c r="UBW2179" s="1"/>
      <c r="UBX2179" s="1"/>
      <c r="UBZ2179" s="650"/>
      <c r="UCA2179" s="645"/>
      <c r="UCB2179" s="659"/>
      <c r="UCC2179" s="654"/>
      <c r="UCD2179" s="655"/>
      <c r="UCE2179" s="655"/>
      <c r="UCF2179" s="1"/>
      <c r="UCG2179" s="1"/>
      <c r="UCI2179" s="650"/>
      <c r="UCJ2179" s="645"/>
      <c r="UCK2179" s="659"/>
      <c r="UCL2179" s="654"/>
      <c r="UCM2179" s="655"/>
      <c r="UCN2179" s="655"/>
      <c r="UCO2179" s="1"/>
      <c r="UCP2179" s="1"/>
      <c r="UCR2179" s="650"/>
      <c r="UCS2179" s="645"/>
      <c r="UCT2179" s="659"/>
      <c r="UCU2179" s="654"/>
      <c r="UCV2179" s="655"/>
      <c r="UCW2179" s="655"/>
      <c r="UCX2179" s="1"/>
      <c r="UCY2179" s="1"/>
      <c r="UDA2179" s="650"/>
      <c r="UDB2179" s="645"/>
      <c r="UDC2179" s="659"/>
      <c r="UDD2179" s="654"/>
      <c r="UDE2179" s="655"/>
      <c r="UDF2179" s="655"/>
      <c r="UDG2179" s="1"/>
      <c r="UDH2179" s="1"/>
      <c r="UDJ2179" s="650"/>
      <c r="UDK2179" s="645"/>
      <c r="UDL2179" s="659"/>
      <c r="UDM2179" s="654"/>
      <c r="UDN2179" s="655"/>
      <c r="UDO2179" s="655"/>
      <c r="UDP2179" s="1"/>
      <c r="UDQ2179" s="1"/>
      <c r="UDS2179" s="650"/>
      <c r="UDT2179" s="645"/>
      <c r="UDU2179" s="659"/>
      <c r="UDV2179" s="654"/>
      <c r="UDW2179" s="655"/>
      <c r="UDX2179" s="655"/>
      <c r="UDY2179" s="1"/>
      <c r="UDZ2179" s="1"/>
      <c r="UEB2179" s="650"/>
      <c r="UEC2179" s="645"/>
      <c r="UED2179" s="659"/>
      <c r="UEE2179" s="654"/>
      <c r="UEF2179" s="655"/>
      <c r="UEG2179" s="655"/>
      <c r="UEH2179" s="1"/>
      <c r="UEI2179" s="1"/>
      <c r="UEK2179" s="650"/>
      <c r="UEL2179" s="645"/>
      <c r="UEM2179" s="659"/>
      <c r="UEN2179" s="654"/>
      <c r="UEO2179" s="655"/>
      <c r="UEP2179" s="655"/>
      <c r="UEQ2179" s="1"/>
      <c r="UER2179" s="1"/>
      <c r="UET2179" s="650"/>
      <c r="UEU2179" s="645"/>
      <c r="UEV2179" s="659"/>
      <c r="UEW2179" s="654"/>
      <c r="UEX2179" s="655"/>
      <c r="UEY2179" s="655"/>
      <c r="UEZ2179" s="1"/>
      <c r="UFA2179" s="1"/>
      <c r="UFC2179" s="650"/>
      <c r="UFD2179" s="645"/>
      <c r="UFE2179" s="659"/>
      <c r="UFF2179" s="654"/>
      <c r="UFG2179" s="655"/>
      <c r="UFH2179" s="655"/>
      <c r="UFI2179" s="1"/>
      <c r="UFJ2179" s="1"/>
      <c r="UFL2179" s="650"/>
      <c r="UFM2179" s="645"/>
      <c r="UFN2179" s="659"/>
      <c r="UFO2179" s="654"/>
      <c r="UFP2179" s="655"/>
      <c r="UFQ2179" s="655"/>
      <c r="UFR2179" s="1"/>
      <c r="UFS2179" s="1"/>
      <c r="UFU2179" s="650"/>
      <c r="UFV2179" s="645"/>
      <c r="UFW2179" s="659"/>
      <c r="UFX2179" s="654"/>
      <c r="UFY2179" s="655"/>
      <c r="UFZ2179" s="655"/>
      <c r="UGA2179" s="1"/>
      <c r="UGB2179" s="1"/>
      <c r="UGD2179" s="650"/>
      <c r="UGE2179" s="645"/>
      <c r="UGF2179" s="659"/>
      <c r="UGG2179" s="654"/>
      <c r="UGH2179" s="655"/>
      <c r="UGI2179" s="655"/>
      <c r="UGJ2179" s="1"/>
      <c r="UGK2179" s="1"/>
      <c r="UGM2179" s="650"/>
      <c r="UGN2179" s="645"/>
      <c r="UGO2179" s="659"/>
      <c r="UGP2179" s="654"/>
      <c r="UGQ2179" s="655"/>
      <c r="UGR2179" s="655"/>
      <c r="UGS2179" s="1"/>
      <c r="UGT2179" s="1"/>
      <c r="UGV2179" s="650"/>
      <c r="UGW2179" s="645"/>
      <c r="UGX2179" s="659"/>
      <c r="UGY2179" s="654"/>
      <c r="UGZ2179" s="655"/>
      <c r="UHA2179" s="655"/>
      <c r="UHB2179" s="1"/>
      <c r="UHC2179" s="1"/>
      <c r="UHE2179" s="650"/>
      <c r="UHF2179" s="645"/>
      <c r="UHG2179" s="659"/>
      <c r="UHH2179" s="654"/>
      <c r="UHI2179" s="655"/>
      <c r="UHJ2179" s="655"/>
      <c r="UHK2179" s="1"/>
      <c r="UHL2179" s="1"/>
      <c r="UHN2179" s="650"/>
      <c r="UHO2179" s="645"/>
      <c r="UHP2179" s="659"/>
      <c r="UHQ2179" s="654"/>
      <c r="UHR2179" s="655"/>
      <c r="UHS2179" s="655"/>
      <c r="UHT2179" s="1"/>
      <c r="UHU2179" s="1"/>
      <c r="UHW2179" s="650"/>
      <c r="UHX2179" s="645"/>
      <c r="UHY2179" s="659"/>
      <c r="UHZ2179" s="654"/>
      <c r="UIA2179" s="655"/>
      <c r="UIB2179" s="655"/>
      <c r="UIC2179" s="1"/>
      <c r="UID2179" s="1"/>
      <c r="UIF2179" s="650"/>
      <c r="UIG2179" s="645"/>
      <c r="UIH2179" s="659"/>
      <c r="UII2179" s="654"/>
      <c r="UIJ2179" s="655"/>
      <c r="UIK2179" s="655"/>
      <c r="UIL2179" s="1"/>
      <c r="UIM2179" s="1"/>
      <c r="UIO2179" s="650"/>
      <c r="UIP2179" s="645"/>
      <c r="UIQ2179" s="659"/>
      <c r="UIR2179" s="654"/>
      <c r="UIS2179" s="655"/>
      <c r="UIT2179" s="655"/>
      <c r="UIU2179" s="1"/>
      <c r="UIV2179" s="1"/>
      <c r="UIX2179" s="650"/>
      <c r="UIY2179" s="645"/>
      <c r="UIZ2179" s="659"/>
      <c r="UJA2179" s="654"/>
      <c r="UJB2179" s="655"/>
      <c r="UJC2179" s="655"/>
      <c r="UJD2179" s="1"/>
      <c r="UJE2179" s="1"/>
      <c r="UJG2179" s="650"/>
      <c r="UJH2179" s="645"/>
      <c r="UJI2179" s="659"/>
      <c r="UJJ2179" s="654"/>
      <c r="UJK2179" s="655"/>
      <c r="UJL2179" s="655"/>
      <c r="UJM2179" s="1"/>
      <c r="UJN2179" s="1"/>
      <c r="UJP2179" s="650"/>
      <c r="UJQ2179" s="645"/>
      <c r="UJR2179" s="659"/>
      <c r="UJS2179" s="654"/>
      <c r="UJT2179" s="655"/>
      <c r="UJU2179" s="655"/>
      <c r="UJV2179" s="1"/>
      <c r="UJW2179" s="1"/>
      <c r="UJY2179" s="650"/>
      <c r="UJZ2179" s="645"/>
      <c r="UKA2179" s="659"/>
      <c r="UKB2179" s="654"/>
      <c r="UKC2179" s="655"/>
      <c r="UKD2179" s="655"/>
      <c r="UKE2179" s="1"/>
      <c r="UKF2179" s="1"/>
      <c r="UKH2179" s="650"/>
      <c r="UKI2179" s="645"/>
      <c r="UKJ2179" s="659"/>
      <c r="UKK2179" s="654"/>
      <c r="UKL2179" s="655"/>
      <c r="UKM2179" s="655"/>
      <c r="UKN2179" s="1"/>
      <c r="UKO2179" s="1"/>
      <c r="UKQ2179" s="650"/>
      <c r="UKR2179" s="645"/>
      <c r="UKS2179" s="659"/>
      <c r="UKT2179" s="654"/>
      <c r="UKU2179" s="655"/>
      <c r="UKV2179" s="655"/>
      <c r="UKW2179" s="1"/>
      <c r="UKX2179" s="1"/>
      <c r="UKZ2179" s="650"/>
      <c r="ULA2179" s="645"/>
      <c r="ULB2179" s="659"/>
      <c r="ULC2179" s="654"/>
      <c r="ULD2179" s="655"/>
      <c r="ULE2179" s="655"/>
      <c r="ULF2179" s="1"/>
      <c r="ULG2179" s="1"/>
      <c r="ULI2179" s="650"/>
      <c r="ULJ2179" s="645"/>
      <c r="ULK2179" s="659"/>
      <c r="ULL2179" s="654"/>
      <c r="ULM2179" s="655"/>
      <c r="ULN2179" s="655"/>
      <c r="ULO2179" s="1"/>
      <c r="ULP2179" s="1"/>
      <c r="ULR2179" s="650"/>
      <c r="ULS2179" s="645"/>
      <c r="ULT2179" s="659"/>
      <c r="ULU2179" s="654"/>
      <c r="ULV2179" s="655"/>
      <c r="ULW2179" s="655"/>
      <c r="ULX2179" s="1"/>
      <c r="ULY2179" s="1"/>
      <c r="UMA2179" s="650"/>
      <c r="UMB2179" s="645"/>
      <c r="UMC2179" s="659"/>
      <c r="UMD2179" s="654"/>
      <c r="UME2179" s="655"/>
      <c r="UMF2179" s="655"/>
      <c r="UMG2179" s="1"/>
      <c r="UMH2179" s="1"/>
      <c r="UMJ2179" s="650"/>
      <c r="UMK2179" s="645"/>
      <c r="UML2179" s="659"/>
      <c r="UMM2179" s="654"/>
      <c r="UMN2179" s="655"/>
      <c r="UMO2179" s="655"/>
      <c r="UMP2179" s="1"/>
      <c r="UMQ2179" s="1"/>
      <c r="UMS2179" s="650"/>
      <c r="UMT2179" s="645"/>
      <c r="UMU2179" s="659"/>
      <c r="UMV2179" s="654"/>
      <c r="UMW2179" s="655"/>
      <c r="UMX2179" s="655"/>
      <c r="UMY2179" s="1"/>
      <c r="UMZ2179" s="1"/>
      <c r="UNB2179" s="650"/>
      <c r="UNC2179" s="645"/>
      <c r="UND2179" s="659"/>
      <c r="UNE2179" s="654"/>
      <c r="UNF2179" s="655"/>
      <c r="UNG2179" s="655"/>
      <c r="UNH2179" s="1"/>
      <c r="UNI2179" s="1"/>
      <c r="UNK2179" s="650"/>
      <c r="UNL2179" s="645"/>
      <c r="UNM2179" s="659"/>
      <c r="UNN2179" s="654"/>
      <c r="UNO2179" s="655"/>
      <c r="UNP2179" s="655"/>
      <c r="UNQ2179" s="1"/>
      <c r="UNR2179" s="1"/>
      <c r="UNT2179" s="650"/>
      <c r="UNU2179" s="645"/>
      <c r="UNV2179" s="659"/>
      <c r="UNW2179" s="654"/>
      <c r="UNX2179" s="655"/>
      <c r="UNY2179" s="655"/>
      <c r="UNZ2179" s="1"/>
      <c r="UOA2179" s="1"/>
      <c r="UOC2179" s="650"/>
      <c r="UOD2179" s="645"/>
      <c r="UOE2179" s="659"/>
      <c r="UOF2179" s="654"/>
      <c r="UOG2179" s="655"/>
      <c r="UOH2179" s="655"/>
      <c r="UOI2179" s="1"/>
      <c r="UOJ2179" s="1"/>
      <c r="UOL2179" s="650"/>
      <c r="UOM2179" s="645"/>
      <c r="UON2179" s="659"/>
      <c r="UOO2179" s="654"/>
      <c r="UOP2179" s="655"/>
      <c r="UOQ2179" s="655"/>
      <c r="UOR2179" s="1"/>
      <c r="UOS2179" s="1"/>
      <c r="UOU2179" s="650"/>
      <c r="UOV2179" s="645"/>
      <c r="UOW2179" s="659"/>
      <c r="UOX2179" s="654"/>
      <c r="UOY2179" s="655"/>
      <c r="UOZ2179" s="655"/>
      <c r="UPA2179" s="1"/>
      <c r="UPB2179" s="1"/>
      <c r="UPD2179" s="650"/>
      <c r="UPE2179" s="645"/>
      <c r="UPF2179" s="659"/>
      <c r="UPG2179" s="654"/>
      <c r="UPH2179" s="655"/>
      <c r="UPI2179" s="655"/>
      <c r="UPJ2179" s="1"/>
      <c r="UPK2179" s="1"/>
      <c r="UPM2179" s="650"/>
      <c r="UPN2179" s="645"/>
      <c r="UPO2179" s="659"/>
      <c r="UPP2179" s="654"/>
      <c r="UPQ2179" s="655"/>
      <c r="UPR2179" s="655"/>
      <c r="UPS2179" s="1"/>
      <c r="UPT2179" s="1"/>
      <c r="UPV2179" s="650"/>
      <c r="UPW2179" s="645"/>
      <c r="UPX2179" s="659"/>
      <c r="UPY2179" s="654"/>
      <c r="UPZ2179" s="655"/>
      <c r="UQA2179" s="655"/>
      <c r="UQB2179" s="1"/>
      <c r="UQC2179" s="1"/>
      <c r="UQE2179" s="650"/>
      <c r="UQF2179" s="645"/>
      <c r="UQG2179" s="659"/>
      <c r="UQH2179" s="654"/>
      <c r="UQI2179" s="655"/>
      <c r="UQJ2179" s="655"/>
      <c r="UQK2179" s="1"/>
      <c r="UQL2179" s="1"/>
      <c r="UQN2179" s="650"/>
      <c r="UQO2179" s="645"/>
      <c r="UQP2179" s="659"/>
      <c r="UQQ2179" s="654"/>
      <c r="UQR2179" s="655"/>
      <c r="UQS2179" s="655"/>
      <c r="UQT2179" s="1"/>
      <c r="UQU2179" s="1"/>
      <c r="UQW2179" s="650"/>
      <c r="UQX2179" s="645"/>
      <c r="UQY2179" s="659"/>
      <c r="UQZ2179" s="654"/>
      <c r="URA2179" s="655"/>
      <c r="URB2179" s="655"/>
      <c r="URC2179" s="1"/>
      <c r="URD2179" s="1"/>
      <c r="URF2179" s="650"/>
      <c r="URG2179" s="645"/>
      <c r="URH2179" s="659"/>
      <c r="URI2179" s="654"/>
      <c r="URJ2179" s="655"/>
      <c r="URK2179" s="655"/>
      <c r="URL2179" s="1"/>
      <c r="URM2179" s="1"/>
      <c r="URO2179" s="650"/>
      <c r="URP2179" s="645"/>
      <c r="URQ2179" s="659"/>
      <c r="URR2179" s="654"/>
      <c r="URS2179" s="655"/>
      <c r="URT2179" s="655"/>
      <c r="URU2179" s="1"/>
      <c r="URV2179" s="1"/>
      <c r="URX2179" s="650"/>
      <c r="URY2179" s="645"/>
      <c r="URZ2179" s="659"/>
      <c r="USA2179" s="654"/>
      <c r="USB2179" s="655"/>
      <c r="USC2179" s="655"/>
      <c r="USD2179" s="1"/>
      <c r="USE2179" s="1"/>
      <c r="USG2179" s="650"/>
      <c r="USH2179" s="645"/>
      <c r="USI2179" s="659"/>
      <c r="USJ2179" s="654"/>
      <c r="USK2179" s="655"/>
      <c r="USL2179" s="655"/>
      <c r="USM2179" s="1"/>
      <c r="USN2179" s="1"/>
      <c r="USP2179" s="650"/>
      <c r="USQ2179" s="645"/>
      <c r="USR2179" s="659"/>
      <c r="USS2179" s="654"/>
      <c r="UST2179" s="655"/>
      <c r="USU2179" s="655"/>
      <c r="USV2179" s="1"/>
      <c r="USW2179" s="1"/>
      <c r="USY2179" s="650"/>
      <c r="USZ2179" s="645"/>
      <c r="UTA2179" s="659"/>
      <c r="UTB2179" s="654"/>
      <c r="UTC2179" s="655"/>
      <c r="UTD2179" s="655"/>
      <c r="UTE2179" s="1"/>
      <c r="UTF2179" s="1"/>
      <c r="UTH2179" s="650"/>
      <c r="UTI2179" s="645"/>
      <c r="UTJ2179" s="659"/>
      <c r="UTK2179" s="654"/>
      <c r="UTL2179" s="655"/>
      <c r="UTM2179" s="655"/>
      <c r="UTN2179" s="1"/>
      <c r="UTO2179" s="1"/>
      <c r="UTQ2179" s="650"/>
      <c r="UTR2179" s="645"/>
      <c r="UTS2179" s="659"/>
      <c r="UTT2179" s="654"/>
      <c r="UTU2179" s="655"/>
      <c r="UTV2179" s="655"/>
      <c r="UTW2179" s="1"/>
      <c r="UTX2179" s="1"/>
      <c r="UTZ2179" s="650"/>
      <c r="UUA2179" s="645"/>
      <c r="UUB2179" s="659"/>
      <c r="UUC2179" s="654"/>
      <c r="UUD2179" s="655"/>
      <c r="UUE2179" s="655"/>
      <c r="UUF2179" s="1"/>
      <c r="UUG2179" s="1"/>
      <c r="UUI2179" s="650"/>
      <c r="UUJ2179" s="645"/>
      <c r="UUK2179" s="659"/>
      <c r="UUL2179" s="654"/>
      <c r="UUM2179" s="655"/>
      <c r="UUN2179" s="655"/>
      <c r="UUO2179" s="1"/>
      <c r="UUP2179" s="1"/>
      <c r="UUR2179" s="650"/>
      <c r="UUS2179" s="645"/>
      <c r="UUT2179" s="659"/>
      <c r="UUU2179" s="654"/>
      <c r="UUV2179" s="655"/>
      <c r="UUW2179" s="655"/>
      <c r="UUX2179" s="1"/>
      <c r="UUY2179" s="1"/>
      <c r="UVA2179" s="650"/>
      <c r="UVB2179" s="645"/>
      <c r="UVC2179" s="659"/>
      <c r="UVD2179" s="654"/>
      <c r="UVE2179" s="655"/>
      <c r="UVF2179" s="655"/>
      <c r="UVG2179" s="1"/>
      <c r="UVH2179" s="1"/>
      <c r="UVJ2179" s="650"/>
      <c r="UVK2179" s="645"/>
      <c r="UVL2179" s="659"/>
      <c r="UVM2179" s="654"/>
      <c r="UVN2179" s="655"/>
      <c r="UVO2179" s="655"/>
      <c r="UVP2179" s="1"/>
      <c r="UVQ2179" s="1"/>
      <c r="UVS2179" s="650"/>
      <c r="UVT2179" s="645"/>
      <c r="UVU2179" s="659"/>
      <c r="UVV2179" s="654"/>
      <c r="UVW2179" s="655"/>
      <c r="UVX2179" s="655"/>
      <c r="UVY2179" s="1"/>
      <c r="UVZ2179" s="1"/>
      <c r="UWB2179" s="650"/>
      <c r="UWC2179" s="645"/>
      <c r="UWD2179" s="659"/>
      <c r="UWE2179" s="654"/>
      <c r="UWF2179" s="655"/>
      <c r="UWG2179" s="655"/>
      <c r="UWH2179" s="1"/>
      <c r="UWI2179" s="1"/>
      <c r="UWK2179" s="650"/>
      <c r="UWL2179" s="645"/>
      <c r="UWM2179" s="659"/>
      <c r="UWN2179" s="654"/>
      <c r="UWO2179" s="655"/>
      <c r="UWP2179" s="655"/>
      <c r="UWQ2179" s="1"/>
      <c r="UWR2179" s="1"/>
      <c r="UWT2179" s="650"/>
      <c r="UWU2179" s="645"/>
      <c r="UWV2179" s="659"/>
      <c r="UWW2179" s="654"/>
      <c r="UWX2179" s="655"/>
      <c r="UWY2179" s="655"/>
      <c r="UWZ2179" s="1"/>
      <c r="UXA2179" s="1"/>
      <c r="UXC2179" s="650"/>
      <c r="UXD2179" s="645"/>
      <c r="UXE2179" s="659"/>
      <c r="UXF2179" s="654"/>
      <c r="UXG2179" s="655"/>
      <c r="UXH2179" s="655"/>
      <c r="UXI2179" s="1"/>
      <c r="UXJ2179" s="1"/>
      <c r="UXL2179" s="650"/>
      <c r="UXM2179" s="645"/>
      <c r="UXN2179" s="659"/>
      <c r="UXO2179" s="654"/>
      <c r="UXP2179" s="655"/>
      <c r="UXQ2179" s="655"/>
      <c r="UXR2179" s="1"/>
      <c r="UXS2179" s="1"/>
      <c r="UXU2179" s="650"/>
      <c r="UXV2179" s="645"/>
      <c r="UXW2179" s="659"/>
      <c r="UXX2179" s="654"/>
      <c r="UXY2179" s="655"/>
      <c r="UXZ2179" s="655"/>
      <c r="UYA2179" s="1"/>
      <c r="UYB2179" s="1"/>
      <c r="UYD2179" s="650"/>
      <c r="UYE2179" s="645"/>
      <c r="UYF2179" s="659"/>
      <c r="UYG2179" s="654"/>
      <c r="UYH2179" s="655"/>
      <c r="UYI2179" s="655"/>
      <c r="UYJ2179" s="1"/>
      <c r="UYK2179" s="1"/>
      <c r="UYM2179" s="650"/>
      <c r="UYN2179" s="645"/>
      <c r="UYO2179" s="659"/>
      <c r="UYP2179" s="654"/>
      <c r="UYQ2179" s="655"/>
      <c r="UYR2179" s="655"/>
      <c r="UYS2179" s="1"/>
      <c r="UYT2179" s="1"/>
      <c r="UYV2179" s="650"/>
      <c r="UYW2179" s="645"/>
      <c r="UYX2179" s="659"/>
      <c r="UYY2179" s="654"/>
      <c r="UYZ2179" s="655"/>
      <c r="UZA2179" s="655"/>
      <c r="UZB2179" s="1"/>
      <c r="UZC2179" s="1"/>
      <c r="UZE2179" s="650"/>
      <c r="UZF2179" s="645"/>
      <c r="UZG2179" s="659"/>
      <c r="UZH2179" s="654"/>
      <c r="UZI2179" s="655"/>
      <c r="UZJ2179" s="655"/>
      <c r="UZK2179" s="1"/>
      <c r="UZL2179" s="1"/>
      <c r="UZN2179" s="650"/>
      <c r="UZO2179" s="645"/>
      <c r="UZP2179" s="659"/>
      <c r="UZQ2179" s="654"/>
      <c r="UZR2179" s="655"/>
      <c r="UZS2179" s="655"/>
      <c r="UZT2179" s="1"/>
      <c r="UZU2179" s="1"/>
      <c r="UZW2179" s="650"/>
      <c r="UZX2179" s="645"/>
      <c r="UZY2179" s="659"/>
      <c r="UZZ2179" s="654"/>
      <c r="VAA2179" s="655"/>
      <c r="VAB2179" s="655"/>
      <c r="VAC2179" s="1"/>
      <c r="VAD2179" s="1"/>
      <c r="VAF2179" s="650"/>
      <c r="VAG2179" s="645"/>
      <c r="VAH2179" s="659"/>
      <c r="VAI2179" s="654"/>
      <c r="VAJ2179" s="655"/>
      <c r="VAK2179" s="655"/>
      <c r="VAL2179" s="1"/>
      <c r="VAM2179" s="1"/>
      <c r="VAO2179" s="650"/>
      <c r="VAP2179" s="645"/>
      <c r="VAQ2179" s="659"/>
      <c r="VAR2179" s="654"/>
      <c r="VAS2179" s="655"/>
      <c r="VAT2179" s="655"/>
      <c r="VAU2179" s="1"/>
      <c r="VAV2179" s="1"/>
      <c r="VAX2179" s="650"/>
      <c r="VAY2179" s="645"/>
      <c r="VAZ2179" s="659"/>
      <c r="VBA2179" s="654"/>
      <c r="VBB2179" s="655"/>
      <c r="VBC2179" s="655"/>
      <c r="VBD2179" s="1"/>
      <c r="VBE2179" s="1"/>
      <c r="VBG2179" s="650"/>
      <c r="VBH2179" s="645"/>
      <c r="VBI2179" s="659"/>
      <c r="VBJ2179" s="654"/>
      <c r="VBK2179" s="655"/>
      <c r="VBL2179" s="655"/>
      <c r="VBM2179" s="1"/>
      <c r="VBN2179" s="1"/>
      <c r="VBP2179" s="650"/>
      <c r="VBQ2179" s="645"/>
      <c r="VBR2179" s="659"/>
      <c r="VBS2179" s="654"/>
      <c r="VBT2179" s="655"/>
      <c r="VBU2179" s="655"/>
      <c r="VBV2179" s="1"/>
      <c r="VBW2179" s="1"/>
      <c r="VBY2179" s="650"/>
      <c r="VBZ2179" s="645"/>
      <c r="VCA2179" s="659"/>
      <c r="VCB2179" s="654"/>
      <c r="VCC2179" s="655"/>
      <c r="VCD2179" s="655"/>
      <c r="VCE2179" s="1"/>
      <c r="VCF2179" s="1"/>
      <c r="VCH2179" s="650"/>
      <c r="VCI2179" s="645"/>
      <c r="VCJ2179" s="659"/>
      <c r="VCK2179" s="654"/>
      <c r="VCL2179" s="655"/>
      <c r="VCM2179" s="655"/>
      <c r="VCN2179" s="1"/>
      <c r="VCO2179" s="1"/>
      <c r="VCQ2179" s="650"/>
      <c r="VCR2179" s="645"/>
      <c r="VCS2179" s="659"/>
      <c r="VCT2179" s="654"/>
      <c r="VCU2179" s="655"/>
      <c r="VCV2179" s="655"/>
      <c r="VCW2179" s="1"/>
      <c r="VCX2179" s="1"/>
      <c r="VCZ2179" s="650"/>
      <c r="VDA2179" s="645"/>
      <c r="VDB2179" s="659"/>
      <c r="VDC2179" s="654"/>
      <c r="VDD2179" s="655"/>
      <c r="VDE2179" s="655"/>
      <c r="VDF2179" s="1"/>
      <c r="VDG2179" s="1"/>
      <c r="VDI2179" s="650"/>
      <c r="VDJ2179" s="645"/>
      <c r="VDK2179" s="659"/>
      <c r="VDL2179" s="654"/>
      <c r="VDM2179" s="655"/>
      <c r="VDN2179" s="655"/>
      <c r="VDO2179" s="1"/>
      <c r="VDP2179" s="1"/>
      <c r="VDR2179" s="650"/>
      <c r="VDS2179" s="645"/>
      <c r="VDT2179" s="659"/>
      <c r="VDU2179" s="654"/>
      <c r="VDV2179" s="655"/>
      <c r="VDW2179" s="655"/>
      <c r="VDX2179" s="1"/>
      <c r="VDY2179" s="1"/>
      <c r="VEA2179" s="650"/>
      <c r="VEB2179" s="645"/>
      <c r="VEC2179" s="659"/>
      <c r="VED2179" s="654"/>
      <c r="VEE2179" s="655"/>
      <c r="VEF2179" s="655"/>
      <c r="VEG2179" s="1"/>
      <c r="VEH2179" s="1"/>
      <c r="VEJ2179" s="650"/>
      <c r="VEK2179" s="645"/>
      <c r="VEL2179" s="659"/>
      <c r="VEM2179" s="654"/>
      <c r="VEN2179" s="655"/>
      <c r="VEO2179" s="655"/>
      <c r="VEP2179" s="1"/>
      <c r="VEQ2179" s="1"/>
      <c r="VES2179" s="650"/>
      <c r="VET2179" s="645"/>
      <c r="VEU2179" s="659"/>
      <c r="VEV2179" s="654"/>
      <c r="VEW2179" s="655"/>
      <c r="VEX2179" s="655"/>
      <c r="VEY2179" s="1"/>
      <c r="VEZ2179" s="1"/>
      <c r="VFB2179" s="650"/>
      <c r="VFC2179" s="645"/>
      <c r="VFD2179" s="659"/>
      <c r="VFE2179" s="654"/>
      <c r="VFF2179" s="655"/>
      <c r="VFG2179" s="655"/>
      <c r="VFH2179" s="1"/>
      <c r="VFI2179" s="1"/>
      <c r="VFK2179" s="650"/>
      <c r="VFL2179" s="645"/>
      <c r="VFM2179" s="659"/>
      <c r="VFN2179" s="654"/>
      <c r="VFO2179" s="655"/>
      <c r="VFP2179" s="655"/>
      <c r="VFQ2179" s="1"/>
      <c r="VFR2179" s="1"/>
      <c r="VFT2179" s="650"/>
      <c r="VFU2179" s="645"/>
      <c r="VFV2179" s="659"/>
      <c r="VFW2179" s="654"/>
      <c r="VFX2179" s="655"/>
      <c r="VFY2179" s="655"/>
      <c r="VFZ2179" s="1"/>
      <c r="VGA2179" s="1"/>
      <c r="VGC2179" s="650"/>
      <c r="VGD2179" s="645"/>
      <c r="VGE2179" s="659"/>
      <c r="VGF2179" s="654"/>
      <c r="VGG2179" s="655"/>
      <c r="VGH2179" s="655"/>
      <c r="VGI2179" s="1"/>
      <c r="VGJ2179" s="1"/>
      <c r="VGL2179" s="650"/>
      <c r="VGM2179" s="645"/>
      <c r="VGN2179" s="659"/>
      <c r="VGO2179" s="654"/>
      <c r="VGP2179" s="655"/>
      <c r="VGQ2179" s="655"/>
      <c r="VGR2179" s="1"/>
      <c r="VGS2179" s="1"/>
      <c r="VGU2179" s="650"/>
      <c r="VGV2179" s="645"/>
      <c r="VGW2179" s="659"/>
      <c r="VGX2179" s="654"/>
      <c r="VGY2179" s="655"/>
      <c r="VGZ2179" s="655"/>
      <c r="VHA2179" s="1"/>
      <c r="VHB2179" s="1"/>
      <c r="VHD2179" s="650"/>
      <c r="VHE2179" s="645"/>
      <c r="VHF2179" s="659"/>
      <c r="VHG2179" s="654"/>
      <c r="VHH2179" s="655"/>
      <c r="VHI2179" s="655"/>
      <c r="VHJ2179" s="1"/>
      <c r="VHK2179" s="1"/>
      <c r="VHM2179" s="650"/>
      <c r="VHN2179" s="645"/>
      <c r="VHO2179" s="659"/>
      <c r="VHP2179" s="654"/>
      <c r="VHQ2179" s="655"/>
      <c r="VHR2179" s="655"/>
      <c r="VHS2179" s="1"/>
      <c r="VHT2179" s="1"/>
      <c r="VHV2179" s="650"/>
      <c r="VHW2179" s="645"/>
      <c r="VHX2179" s="659"/>
      <c r="VHY2179" s="654"/>
      <c r="VHZ2179" s="655"/>
      <c r="VIA2179" s="655"/>
      <c r="VIB2179" s="1"/>
      <c r="VIC2179" s="1"/>
      <c r="VIE2179" s="650"/>
      <c r="VIF2179" s="645"/>
      <c r="VIG2179" s="659"/>
      <c r="VIH2179" s="654"/>
      <c r="VII2179" s="655"/>
      <c r="VIJ2179" s="655"/>
      <c r="VIK2179" s="1"/>
      <c r="VIL2179" s="1"/>
      <c r="VIN2179" s="650"/>
      <c r="VIO2179" s="645"/>
      <c r="VIP2179" s="659"/>
      <c r="VIQ2179" s="654"/>
      <c r="VIR2179" s="655"/>
      <c r="VIS2179" s="655"/>
      <c r="VIT2179" s="1"/>
      <c r="VIU2179" s="1"/>
      <c r="VIW2179" s="650"/>
      <c r="VIX2179" s="645"/>
      <c r="VIY2179" s="659"/>
      <c r="VIZ2179" s="654"/>
      <c r="VJA2179" s="655"/>
      <c r="VJB2179" s="655"/>
      <c r="VJC2179" s="1"/>
      <c r="VJD2179" s="1"/>
      <c r="VJF2179" s="650"/>
      <c r="VJG2179" s="645"/>
      <c r="VJH2179" s="659"/>
      <c r="VJI2179" s="654"/>
      <c r="VJJ2179" s="655"/>
      <c r="VJK2179" s="655"/>
      <c r="VJL2179" s="1"/>
      <c r="VJM2179" s="1"/>
      <c r="VJO2179" s="650"/>
      <c r="VJP2179" s="645"/>
      <c r="VJQ2179" s="659"/>
      <c r="VJR2179" s="654"/>
      <c r="VJS2179" s="655"/>
      <c r="VJT2179" s="655"/>
      <c r="VJU2179" s="1"/>
      <c r="VJV2179" s="1"/>
      <c r="VJX2179" s="650"/>
      <c r="VJY2179" s="645"/>
      <c r="VJZ2179" s="659"/>
      <c r="VKA2179" s="654"/>
      <c r="VKB2179" s="655"/>
      <c r="VKC2179" s="655"/>
      <c r="VKD2179" s="1"/>
      <c r="VKE2179" s="1"/>
      <c r="VKG2179" s="650"/>
      <c r="VKH2179" s="645"/>
      <c r="VKI2179" s="659"/>
      <c r="VKJ2179" s="654"/>
      <c r="VKK2179" s="655"/>
      <c r="VKL2179" s="655"/>
      <c r="VKM2179" s="1"/>
      <c r="VKN2179" s="1"/>
      <c r="VKP2179" s="650"/>
      <c r="VKQ2179" s="645"/>
      <c r="VKR2179" s="659"/>
      <c r="VKS2179" s="654"/>
      <c r="VKT2179" s="655"/>
      <c r="VKU2179" s="655"/>
      <c r="VKV2179" s="1"/>
      <c r="VKW2179" s="1"/>
      <c r="VKY2179" s="650"/>
      <c r="VKZ2179" s="645"/>
      <c r="VLA2179" s="659"/>
      <c r="VLB2179" s="654"/>
      <c r="VLC2179" s="655"/>
      <c r="VLD2179" s="655"/>
      <c r="VLE2179" s="1"/>
      <c r="VLF2179" s="1"/>
      <c r="VLH2179" s="650"/>
      <c r="VLI2179" s="645"/>
      <c r="VLJ2179" s="659"/>
      <c r="VLK2179" s="654"/>
      <c r="VLL2179" s="655"/>
      <c r="VLM2179" s="655"/>
      <c r="VLN2179" s="1"/>
      <c r="VLO2179" s="1"/>
      <c r="VLQ2179" s="650"/>
      <c r="VLR2179" s="645"/>
      <c r="VLS2179" s="659"/>
      <c r="VLT2179" s="654"/>
      <c r="VLU2179" s="655"/>
      <c r="VLV2179" s="655"/>
      <c r="VLW2179" s="1"/>
      <c r="VLX2179" s="1"/>
      <c r="VLZ2179" s="650"/>
      <c r="VMA2179" s="645"/>
      <c r="VMB2179" s="659"/>
      <c r="VMC2179" s="654"/>
      <c r="VMD2179" s="655"/>
      <c r="VME2179" s="655"/>
      <c r="VMF2179" s="1"/>
      <c r="VMG2179" s="1"/>
      <c r="VMI2179" s="650"/>
      <c r="VMJ2179" s="645"/>
      <c r="VMK2179" s="659"/>
      <c r="VML2179" s="654"/>
      <c r="VMM2179" s="655"/>
      <c r="VMN2179" s="655"/>
      <c r="VMO2179" s="1"/>
      <c r="VMP2179" s="1"/>
      <c r="VMR2179" s="650"/>
      <c r="VMS2179" s="645"/>
      <c r="VMT2179" s="659"/>
      <c r="VMU2179" s="654"/>
      <c r="VMV2179" s="655"/>
      <c r="VMW2179" s="655"/>
      <c r="VMX2179" s="1"/>
      <c r="VMY2179" s="1"/>
      <c r="VNA2179" s="650"/>
      <c r="VNB2179" s="645"/>
      <c r="VNC2179" s="659"/>
      <c r="VND2179" s="654"/>
      <c r="VNE2179" s="655"/>
      <c r="VNF2179" s="655"/>
      <c r="VNG2179" s="1"/>
      <c r="VNH2179" s="1"/>
      <c r="VNJ2179" s="650"/>
      <c r="VNK2179" s="645"/>
      <c r="VNL2179" s="659"/>
      <c r="VNM2179" s="654"/>
      <c r="VNN2179" s="655"/>
      <c r="VNO2179" s="655"/>
      <c r="VNP2179" s="1"/>
      <c r="VNQ2179" s="1"/>
      <c r="VNS2179" s="650"/>
      <c r="VNT2179" s="645"/>
      <c r="VNU2179" s="659"/>
      <c r="VNV2179" s="654"/>
      <c r="VNW2179" s="655"/>
      <c r="VNX2179" s="655"/>
      <c r="VNY2179" s="1"/>
      <c r="VNZ2179" s="1"/>
      <c r="VOB2179" s="650"/>
      <c r="VOC2179" s="645"/>
      <c r="VOD2179" s="659"/>
      <c r="VOE2179" s="654"/>
      <c r="VOF2179" s="655"/>
      <c r="VOG2179" s="655"/>
      <c r="VOH2179" s="1"/>
      <c r="VOI2179" s="1"/>
      <c r="VOK2179" s="650"/>
      <c r="VOL2179" s="645"/>
      <c r="VOM2179" s="659"/>
      <c r="VON2179" s="654"/>
      <c r="VOO2179" s="655"/>
      <c r="VOP2179" s="655"/>
      <c r="VOQ2179" s="1"/>
      <c r="VOR2179" s="1"/>
      <c r="VOT2179" s="650"/>
      <c r="VOU2179" s="645"/>
      <c r="VOV2179" s="659"/>
      <c r="VOW2179" s="654"/>
      <c r="VOX2179" s="655"/>
      <c r="VOY2179" s="655"/>
      <c r="VOZ2179" s="1"/>
      <c r="VPA2179" s="1"/>
      <c r="VPC2179" s="650"/>
      <c r="VPD2179" s="645"/>
      <c r="VPE2179" s="659"/>
      <c r="VPF2179" s="654"/>
      <c r="VPG2179" s="655"/>
      <c r="VPH2179" s="655"/>
      <c r="VPI2179" s="1"/>
      <c r="VPJ2179" s="1"/>
      <c r="VPL2179" s="650"/>
      <c r="VPM2179" s="645"/>
      <c r="VPN2179" s="659"/>
      <c r="VPO2179" s="654"/>
      <c r="VPP2179" s="655"/>
      <c r="VPQ2179" s="655"/>
      <c r="VPR2179" s="1"/>
      <c r="VPS2179" s="1"/>
      <c r="VPU2179" s="650"/>
      <c r="VPV2179" s="645"/>
      <c r="VPW2179" s="659"/>
      <c r="VPX2179" s="654"/>
      <c r="VPY2179" s="655"/>
      <c r="VPZ2179" s="655"/>
      <c r="VQA2179" s="1"/>
      <c r="VQB2179" s="1"/>
      <c r="VQD2179" s="650"/>
      <c r="VQE2179" s="645"/>
      <c r="VQF2179" s="659"/>
      <c r="VQG2179" s="654"/>
      <c r="VQH2179" s="655"/>
      <c r="VQI2179" s="655"/>
      <c r="VQJ2179" s="1"/>
      <c r="VQK2179" s="1"/>
      <c r="VQM2179" s="650"/>
      <c r="VQN2179" s="645"/>
      <c r="VQO2179" s="659"/>
      <c r="VQP2179" s="654"/>
      <c r="VQQ2179" s="655"/>
      <c r="VQR2179" s="655"/>
      <c r="VQS2179" s="1"/>
      <c r="VQT2179" s="1"/>
      <c r="VQV2179" s="650"/>
      <c r="VQW2179" s="645"/>
      <c r="VQX2179" s="659"/>
      <c r="VQY2179" s="654"/>
      <c r="VQZ2179" s="655"/>
      <c r="VRA2179" s="655"/>
      <c r="VRB2179" s="1"/>
      <c r="VRC2179" s="1"/>
      <c r="VRE2179" s="650"/>
      <c r="VRF2179" s="645"/>
      <c r="VRG2179" s="659"/>
      <c r="VRH2179" s="654"/>
      <c r="VRI2179" s="655"/>
      <c r="VRJ2179" s="655"/>
      <c r="VRK2179" s="1"/>
      <c r="VRL2179" s="1"/>
      <c r="VRN2179" s="650"/>
      <c r="VRO2179" s="645"/>
      <c r="VRP2179" s="659"/>
      <c r="VRQ2179" s="654"/>
      <c r="VRR2179" s="655"/>
      <c r="VRS2179" s="655"/>
      <c r="VRT2179" s="1"/>
      <c r="VRU2179" s="1"/>
      <c r="VRW2179" s="650"/>
      <c r="VRX2179" s="645"/>
      <c r="VRY2179" s="659"/>
      <c r="VRZ2179" s="654"/>
      <c r="VSA2179" s="655"/>
      <c r="VSB2179" s="655"/>
      <c r="VSC2179" s="1"/>
      <c r="VSD2179" s="1"/>
      <c r="VSF2179" s="650"/>
      <c r="VSG2179" s="645"/>
      <c r="VSH2179" s="659"/>
      <c r="VSI2179" s="654"/>
      <c r="VSJ2179" s="655"/>
      <c r="VSK2179" s="655"/>
      <c r="VSL2179" s="1"/>
      <c r="VSM2179" s="1"/>
      <c r="VSO2179" s="650"/>
      <c r="VSP2179" s="645"/>
      <c r="VSQ2179" s="659"/>
      <c r="VSR2179" s="654"/>
      <c r="VSS2179" s="655"/>
      <c r="VST2179" s="655"/>
      <c r="VSU2179" s="1"/>
      <c r="VSV2179" s="1"/>
      <c r="VSX2179" s="650"/>
      <c r="VSY2179" s="645"/>
      <c r="VSZ2179" s="659"/>
      <c r="VTA2179" s="654"/>
      <c r="VTB2179" s="655"/>
      <c r="VTC2179" s="655"/>
      <c r="VTD2179" s="1"/>
      <c r="VTE2179" s="1"/>
      <c r="VTG2179" s="650"/>
      <c r="VTH2179" s="645"/>
      <c r="VTI2179" s="659"/>
      <c r="VTJ2179" s="654"/>
      <c r="VTK2179" s="655"/>
      <c r="VTL2179" s="655"/>
      <c r="VTM2179" s="1"/>
      <c r="VTN2179" s="1"/>
      <c r="VTP2179" s="650"/>
      <c r="VTQ2179" s="645"/>
      <c r="VTR2179" s="659"/>
      <c r="VTS2179" s="654"/>
      <c r="VTT2179" s="655"/>
      <c r="VTU2179" s="655"/>
      <c r="VTV2179" s="1"/>
      <c r="VTW2179" s="1"/>
      <c r="VTY2179" s="650"/>
      <c r="VTZ2179" s="645"/>
      <c r="VUA2179" s="659"/>
      <c r="VUB2179" s="654"/>
      <c r="VUC2179" s="655"/>
      <c r="VUD2179" s="655"/>
      <c r="VUE2179" s="1"/>
      <c r="VUF2179" s="1"/>
      <c r="VUH2179" s="650"/>
      <c r="VUI2179" s="645"/>
      <c r="VUJ2179" s="659"/>
      <c r="VUK2179" s="654"/>
      <c r="VUL2179" s="655"/>
      <c r="VUM2179" s="655"/>
      <c r="VUN2179" s="1"/>
      <c r="VUO2179" s="1"/>
      <c r="VUQ2179" s="650"/>
      <c r="VUR2179" s="645"/>
      <c r="VUS2179" s="659"/>
      <c r="VUT2179" s="654"/>
      <c r="VUU2179" s="655"/>
      <c r="VUV2179" s="655"/>
      <c r="VUW2179" s="1"/>
      <c r="VUX2179" s="1"/>
      <c r="VUZ2179" s="650"/>
      <c r="VVA2179" s="645"/>
      <c r="VVB2179" s="659"/>
      <c r="VVC2179" s="654"/>
      <c r="VVD2179" s="655"/>
      <c r="VVE2179" s="655"/>
      <c r="VVF2179" s="1"/>
      <c r="VVG2179" s="1"/>
      <c r="VVI2179" s="650"/>
      <c r="VVJ2179" s="645"/>
      <c r="VVK2179" s="659"/>
      <c r="VVL2179" s="654"/>
      <c r="VVM2179" s="655"/>
      <c r="VVN2179" s="655"/>
      <c r="VVO2179" s="1"/>
      <c r="VVP2179" s="1"/>
      <c r="VVR2179" s="650"/>
      <c r="VVS2179" s="645"/>
      <c r="VVT2179" s="659"/>
      <c r="VVU2179" s="654"/>
      <c r="VVV2179" s="655"/>
      <c r="VVW2179" s="655"/>
      <c r="VVX2179" s="1"/>
      <c r="VVY2179" s="1"/>
      <c r="VWA2179" s="650"/>
      <c r="VWB2179" s="645"/>
      <c r="VWC2179" s="659"/>
      <c r="VWD2179" s="654"/>
      <c r="VWE2179" s="655"/>
      <c r="VWF2179" s="655"/>
      <c r="VWG2179" s="1"/>
      <c r="VWH2179" s="1"/>
      <c r="VWJ2179" s="650"/>
      <c r="VWK2179" s="645"/>
      <c r="VWL2179" s="659"/>
      <c r="VWM2179" s="654"/>
      <c r="VWN2179" s="655"/>
      <c r="VWO2179" s="655"/>
      <c r="VWP2179" s="1"/>
      <c r="VWQ2179" s="1"/>
      <c r="VWS2179" s="650"/>
      <c r="VWT2179" s="645"/>
      <c r="VWU2179" s="659"/>
      <c r="VWV2179" s="654"/>
      <c r="VWW2179" s="655"/>
      <c r="VWX2179" s="655"/>
      <c r="VWY2179" s="1"/>
      <c r="VWZ2179" s="1"/>
      <c r="VXB2179" s="650"/>
      <c r="VXC2179" s="645"/>
      <c r="VXD2179" s="659"/>
      <c r="VXE2179" s="654"/>
      <c r="VXF2179" s="655"/>
      <c r="VXG2179" s="655"/>
      <c r="VXH2179" s="1"/>
      <c r="VXI2179" s="1"/>
      <c r="VXK2179" s="650"/>
      <c r="VXL2179" s="645"/>
      <c r="VXM2179" s="659"/>
      <c r="VXN2179" s="654"/>
      <c r="VXO2179" s="655"/>
      <c r="VXP2179" s="655"/>
      <c r="VXQ2179" s="1"/>
      <c r="VXR2179" s="1"/>
      <c r="VXT2179" s="650"/>
      <c r="VXU2179" s="645"/>
      <c r="VXV2179" s="659"/>
      <c r="VXW2179" s="654"/>
      <c r="VXX2179" s="655"/>
      <c r="VXY2179" s="655"/>
      <c r="VXZ2179" s="1"/>
      <c r="VYA2179" s="1"/>
      <c r="VYC2179" s="650"/>
      <c r="VYD2179" s="645"/>
      <c r="VYE2179" s="659"/>
      <c r="VYF2179" s="654"/>
      <c r="VYG2179" s="655"/>
      <c r="VYH2179" s="655"/>
      <c r="VYI2179" s="1"/>
      <c r="VYJ2179" s="1"/>
      <c r="VYL2179" s="650"/>
      <c r="VYM2179" s="645"/>
      <c r="VYN2179" s="659"/>
      <c r="VYO2179" s="654"/>
      <c r="VYP2179" s="655"/>
      <c r="VYQ2179" s="655"/>
      <c r="VYR2179" s="1"/>
      <c r="VYS2179" s="1"/>
      <c r="VYU2179" s="650"/>
      <c r="VYV2179" s="645"/>
      <c r="VYW2179" s="659"/>
      <c r="VYX2179" s="654"/>
      <c r="VYY2179" s="655"/>
      <c r="VYZ2179" s="655"/>
      <c r="VZA2179" s="1"/>
      <c r="VZB2179" s="1"/>
      <c r="VZD2179" s="650"/>
      <c r="VZE2179" s="645"/>
      <c r="VZF2179" s="659"/>
      <c r="VZG2179" s="654"/>
      <c r="VZH2179" s="655"/>
      <c r="VZI2179" s="655"/>
      <c r="VZJ2179" s="1"/>
      <c r="VZK2179" s="1"/>
      <c r="VZM2179" s="650"/>
      <c r="VZN2179" s="645"/>
      <c r="VZO2179" s="659"/>
      <c r="VZP2179" s="654"/>
      <c r="VZQ2179" s="655"/>
      <c r="VZR2179" s="655"/>
      <c r="VZS2179" s="1"/>
      <c r="VZT2179" s="1"/>
      <c r="VZV2179" s="650"/>
      <c r="VZW2179" s="645"/>
      <c r="VZX2179" s="659"/>
      <c r="VZY2179" s="654"/>
      <c r="VZZ2179" s="655"/>
      <c r="WAA2179" s="655"/>
      <c r="WAB2179" s="1"/>
      <c r="WAC2179" s="1"/>
      <c r="WAE2179" s="650"/>
      <c r="WAF2179" s="645"/>
      <c r="WAG2179" s="659"/>
      <c r="WAH2179" s="654"/>
      <c r="WAI2179" s="655"/>
      <c r="WAJ2179" s="655"/>
      <c r="WAK2179" s="1"/>
      <c r="WAL2179" s="1"/>
      <c r="WAN2179" s="650"/>
      <c r="WAO2179" s="645"/>
      <c r="WAP2179" s="659"/>
      <c r="WAQ2179" s="654"/>
      <c r="WAR2179" s="655"/>
      <c r="WAS2179" s="655"/>
      <c r="WAT2179" s="1"/>
      <c r="WAU2179" s="1"/>
      <c r="WAW2179" s="650"/>
      <c r="WAX2179" s="645"/>
      <c r="WAY2179" s="659"/>
      <c r="WAZ2179" s="654"/>
      <c r="WBA2179" s="655"/>
      <c r="WBB2179" s="655"/>
      <c r="WBC2179" s="1"/>
      <c r="WBD2179" s="1"/>
      <c r="WBF2179" s="650"/>
      <c r="WBG2179" s="645"/>
      <c r="WBH2179" s="659"/>
      <c r="WBI2179" s="654"/>
      <c r="WBJ2179" s="655"/>
      <c r="WBK2179" s="655"/>
      <c r="WBL2179" s="1"/>
      <c r="WBM2179" s="1"/>
      <c r="WBO2179" s="650"/>
      <c r="WBP2179" s="645"/>
      <c r="WBQ2179" s="659"/>
      <c r="WBR2179" s="654"/>
      <c r="WBS2179" s="655"/>
      <c r="WBT2179" s="655"/>
      <c r="WBU2179" s="1"/>
      <c r="WBV2179" s="1"/>
      <c r="WBX2179" s="650"/>
      <c r="WBY2179" s="645"/>
      <c r="WBZ2179" s="659"/>
      <c r="WCA2179" s="654"/>
      <c r="WCB2179" s="655"/>
      <c r="WCC2179" s="655"/>
      <c r="WCD2179" s="1"/>
      <c r="WCE2179" s="1"/>
      <c r="WCG2179" s="650"/>
      <c r="WCH2179" s="645"/>
      <c r="WCI2179" s="659"/>
      <c r="WCJ2179" s="654"/>
      <c r="WCK2179" s="655"/>
      <c r="WCL2179" s="655"/>
      <c r="WCM2179" s="1"/>
      <c r="WCN2179" s="1"/>
      <c r="WCP2179" s="650"/>
      <c r="WCQ2179" s="645"/>
      <c r="WCR2179" s="659"/>
      <c r="WCS2179" s="654"/>
      <c r="WCT2179" s="655"/>
      <c r="WCU2179" s="655"/>
      <c r="WCV2179" s="1"/>
      <c r="WCW2179" s="1"/>
      <c r="WCY2179" s="650"/>
      <c r="WCZ2179" s="645"/>
      <c r="WDA2179" s="659"/>
      <c r="WDB2179" s="654"/>
      <c r="WDC2179" s="655"/>
      <c r="WDD2179" s="655"/>
      <c r="WDE2179" s="1"/>
      <c r="WDF2179" s="1"/>
      <c r="WDH2179" s="650"/>
      <c r="WDI2179" s="645"/>
      <c r="WDJ2179" s="659"/>
      <c r="WDK2179" s="654"/>
      <c r="WDL2179" s="655"/>
      <c r="WDM2179" s="655"/>
      <c r="WDN2179" s="1"/>
      <c r="WDO2179" s="1"/>
      <c r="WDQ2179" s="650"/>
      <c r="WDR2179" s="645"/>
      <c r="WDS2179" s="659"/>
      <c r="WDT2179" s="654"/>
      <c r="WDU2179" s="655"/>
      <c r="WDV2179" s="655"/>
      <c r="WDW2179" s="1"/>
      <c r="WDX2179" s="1"/>
      <c r="WDZ2179" s="650"/>
      <c r="WEA2179" s="645"/>
      <c r="WEB2179" s="659"/>
      <c r="WEC2179" s="654"/>
      <c r="WED2179" s="655"/>
      <c r="WEE2179" s="655"/>
      <c r="WEF2179" s="1"/>
      <c r="WEG2179" s="1"/>
      <c r="WEI2179" s="650"/>
      <c r="WEJ2179" s="645"/>
      <c r="WEK2179" s="659"/>
      <c r="WEL2179" s="654"/>
      <c r="WEM2179" s="655"/>
      <c r="WEN2179" s="655"/>
      <c r="WEO2179" s="1"/>
      <c r="WEP2179" s="1"/>
      <c r="WER2179" s="650"/>
      <c r="WES2179" s="645"/>
      <c r="WET2179" s="659"/>
      <c r="WEU2179" s="654"/>
      <c r="WEV2179" s="655"/>
      <c r="WEW2179" s="655"/>
      <c r="WEX2179" s="1"/>
      <c r="WEY2179" s="1"/>
      <c r="WFA2179" s="650"/>
      <c r="WFB2179" s="645"/>
      <c r="WFC2179" s="659"/>
      <c r="WFD2179" s="654"/>
      <c r="WFE2179" s="655"/>
      <c r="WFF2179" s="655"/>
      <c r="WFG2179" s="1"/>
      <c r="WFH2179" s="1"/>
      <c r="WFJ2179" s="650"/>
      <c r="WFK2179" s="645"/>
      <c r="WFL2179" s="659"/>
      <c r="WFM2179" s="654"/>
      <c r="WFN2179" s="655"/>
      <c r="WFO2179" s="655"/>
      <c r="WFP2179" s="1"/>
      <c r="WFQ2179" s="1"/>
      <c r="WFS2179" s="650"/>
      <c r="WFT2179" s="645"/>
      <c r="WFU2179" s="659"/>
      <c r="WFV2179" s="654"/>
      <c r="WFW2179" s="655"/>
      <c r="WFX2179" s="655"/>
      <c r="WFY2179" s="1"/>
      <c r="WFZ2179" s="1"/>
      <c r="WGB2179" s="650"/>
      <c r="WGC2179" s="645"/>
      <c r="WGD2179" s="659"/>
      <c r="WGE2179" s="654"/>
      <c r="WGF2179" s="655"/>
      <c r="WGG2179" s="655"/>
      <c r="WGH2179" s="1"/>
      <c r="WGI2179" s="1"/>
      <c r="WGK2179" s="650"/>
      <c r="WGL2179" s="645"/>
      <c r="WGM2179" s="659"/>
      <c r="WGN2179" s="654"/>
      <c r="WGO2179" s="655"/>
      <c r="WGP2179" s="655"/>
      <c r="WGQ2179" s="1"/>
      <c r="WGR2179" s="1"/>
      <c r="WGT2179" s="650"/>
      <c r="WGU2179" s="645"/>
      <c r="WGV2179" s="659"/>
      <c r="WGW2179" s="654"/>
      <c r="WGX2179" s="655"/>
      <c r="WGY2179" s="655"/>
      <c r="WGZ2179" s="1"/>
      <c r="WHA2179" s="1"/>
      <c r="WHC2179" s="650"/>
      <c r="WHD2179" s="645"/>
      <c r="WHE2179" s="659"/>
      <c r="WHF2179" s="654"/>
      <c r="WHG2179" s="655"/>
      <c r="WHH2179" s="655"/>
      <c r="WHI2179" s="1"/>
      <c r="WHJ2179" s="1"/>
      <c r="WHL2179" s="650"/>
      <c r="WHM2179" s="645"/>
      <c r="WHN2179" s="659"/>
      <c r="WHO2179" s="654"/>
      <c r="WHP2179" s="655"/>
      <c r="WHQ2179" s="655"/>
      <c r="WHR2179" s="1"/>
      <c r="WHS2179" s="1"/>
      <c r="WHU2179" s="650"/>
      <c r="WHV2179" s="645"/>
      <c r="WHW2179" s="659"/>
      <c r="WHX2179" s="654"/>
      <c r="WHY2179" s="655"/>
      <c r="WHZ2179" s="655"/>
      <c r="WIA2179" s="1"/>
      <c r="WIB2179" s="1"/>
      <c r="WID2179" s="650"/>
      <c r="WIE2179" s="645"/>
      <c r="WIF2179" s="659"/>
      <c r="WIG2179" s="654"/>
      <c r="WIH2179" s="655"/>
      <c r="WII2179" s="655"/>
      <c r="WIJ2179" s="1"/>
      <c r="WIK2179" s="1"/>
      <c r="WIM2179" s="650"/>
      <c r="WIN2179" s="645"/>
      <c r="WIO2179" s="659"/>
      <c r="WIP2179" s="654"/>
      <c r="WIQ2179" s="655"/>
      <c r="WIR2179" s="655"/>
      <c r="WIS2179" s="1"/>
      <c r="WIT2179" s="1"/>
      <c r="WIV2179" s="650"/>
      <c r="WIW2179" s="645"/>
      <c r="WIX2179" s="659"/>
      <c r="WIY2179" s="654"/>
      <c r="WIZ2179" s="655"/>
      <c r="WJA2179" s="655"/>
      <c r="WJB2179" s="1"/>
      <c r="WJC2179" s="1"/>
      <c r="WJE2179" s="650"/>
      <c r="WJF2179" s="645"/>
      <c r="WJG2179" s="659"/>
      <c r="WJH2179" s="654"/>
      <c r="WJI2179" s="655"/>
      <c r="WJJ2179" s="655"/>
      <c r="WJK2179" s="1"/>
      <c r="WJL2179" s="1"/>
      <c r="WJN2179" s="650"/>
      <c r="WJO2179" s="645"/>
      <c r="WJP2179" s="659"/>
      <c r="WJQ2179" s="654"/>
      <c r="WJR2179" s="655"/>
      <c r="WJS2179" s="655"/>
      <c r="WJT2179" s="1"/>
      <c r="WJU2179" s="1"/>
      <c r="WJW2179" s="650"/>
      <c r="WJX2179" s="645"/>
      <c r="WJY2179" s="659"/>
      <c r="WJZ2179" s="654"/>
      <c r="WKA2179" s="655"/>
      <c r="WKB2179" s="655"/>
      <c r="WKC2179" s="1"/>
      <c r="WKD2179" s="1"/>
      <c r="WKF2179" s="650"/>
      <c r="WKG2179" s="645"/>
      <c r="WKH2179" s="659"/>
      <c r="WKI2179" s="654"/>
      <c r="WKJ2179" s="655"/>
      <c r="WKK2179" s="655"/>
      <c r="WKL2179" s="1"/>
      <c r="WKM2179" s="1"/>
      <c r="WKO2179" s="650"/>
      <c r="WKP2179" s="645"/>
      <c r="WKQ2179" s="659"/>
      <c r="WKR2179" s="654"/>
      <c r="WKS2179" s="655"/>
      <c r="WKT2179" s="655"/>
      <c r="WKU2179" s="1"/>
      <c r="WKV2179" s="1"/>
      <c r="WKX2179" s="650"/>
      <c r="WKY2179" s="645"/>
      <c r="WKZ2179" s="659"/>
      <c r="WLA2179" s="654"/>
      <c r="WLB2179" s="655"/>
      <c r="WLC2179" s="655"/>
      <c r="WLD2179" s="1"/>
      <c r="WLE2179" s="1"/>
      <c r="WLG2179" s="650"/>
      <c r="WLH2179" s="645"/>
      <c r="WLI2179" s="659"/>
      <c r="WLJ2179" s="654"/>
      <c r="WLK2179" s="655"/>
      <c r="WLL2179" s="655"/>
      <c r="WLM2179" s="1"/>
      <c r="WLN2179" s="1"/>
      <c r="WLP2179" s="650"/>
      <c r="WLQ2179" s="645"/>
      <c r="WLR2179" s="659"/>
      <c r="WLS2179" s="654"/>
      <c r="WLT2179" s="655"/>
      <c r="WLU2179" s="655"/>
      <c r="WLV2179" s="1"/>
      <c r="WLW2179" s="1"/>
      <c r="WLY2179" s="650"/>
      <c r="WLZ2179" s="645"/>
      <c r="WMA2179" s="659"/>
      <c r="WMB2179" s="654"/>
      <c r="WMC2179" s="655"/>
      <c r="WMD2179" s="655"/>
      <c r="WME2179" s="1"/>
      <c r="WMF2179" s="1"/>
      <c r="WMH2179" s="650"/>
      <c r="WMI2179" s="645"/>
      <c r="WMJ2179" s="659"/>
      <c r="WMK2179" s="654"/>
      <c r="WML2179" s="655"/>
      <c r="WMM2179" s="655"/>
      <c r="WMN2179" s="1"/>
      <c r="WMO2179" s="1"/>
      <c r="WMQ2179" s="650"/>
      <c r="WMR2179" s="645"/>
      <c r="WMS2179" s="659"/>
      <c r="WMT2179" s="654"/>
      <c r="WMU2179" s="655"/>
      <c r="WMV2179" s="655"/>
      <c r="WMW2179" s="1"/>
      <c r="WMX2179" s="1"/>
      <c r="WMZ2179" s="650"/>
      <c r="WNA2179" s="645"/>
      <c r="WNB2179" s="659"/>
      <c r="WNC2179" s="654"/>
      <c r="WND2179" s="655"/>
      <c r="WNE2179" s="655"/>
      <c r="WNF2179" s="1"/>
      <c r="WNG2179" s="1"/>
      <c r="WNI2179" s="650"/>
      <c r="WNJ2179" s="645"/>
      <c r="WNK2179" s="659"/>
      <c r="WNL2179" s="654"/>
      <c r="WNM2179" s="655"/>
      <c r="WNN2179" s="655"/>
      <c r="WNO2179" s="1"/>
      <c r="WNP2179" s="1"/>
      <c r="WNR2179" s="650"/>
      <c r="WNS2179" s="645"/>
      <c r="WNT2179" s="659"/>
      <c r="WNU2179" s="654"/>
      <c r="WNV2179" s="655"/>
      <c r="WNW2179" s="655"/>
      <c r="WNX2179" s="1"/>
      <c r="WNY2179" s="1"/>
      <c r="WOA2179" s="650"/>
      <c r="WOB2179" s="645"/>
      <c r="WOC2179" s="659"/>
      <c r="WOD2179" s="654"/>
      <c r="WOE2179" s="655"/>
      <c r="WOF2179" s="655"/>
      <c r="WOG2179" s="1"/>
      <c r="WOH2179" s="1"/>
      <c r="WOJ2179" s="650"/>
      <c r="WOK2179" s="645"/>
      <c r="WOL2179" s="659"/>
      <c r="WOM2179" s="654"/>
      <c r="WON2179" s="655"/>
      <c r="WOO2179" s="655"/>
      <c r="WOP2179" s="1"/>
      <c r="WOQ2179" s="1"/>
      <c r="WOS2179" s="650"/>
      <c r="WOT2179" s="645"/>
      <c r="WOU2179" s="659"/>
      <c r="WOV2179" s="654"/>
      <c r="WOW2179" s="655"/>
      <c r="WOX2179" s="655"/>
      <c r="WOY2179" s="1"/>
      <c r="WOZ2179" s="1"/>
      <c r="WPB2179" s="650"/>
      <c r="WPC2179" s="645"/>
      <c r="WPD2179" s="659"/>
      <c r="WPE2179" s="654"/>
      <c r="WPF2179" s="655"/>
      <c r="WPG2179" s="655"/>
      <c r="WPH2179" s="1"/>
      <c r="WPI2179" s="1"/>
      <c r="WPK2179" s="650"/>
      <c r="WPL2179" s="645"/>
      <c r="WPM2179" s="659"/>
      <c r="WPN2179" s="654"/>
      <c r="WPO2179" s="655"/>
      <c r="WPP2179" s="655"/>
      <c r="WPQ2179" s="1"/>
      <c r="WPR2179" s="1"/>
      <c r="WPT2179" s="650"/>
      <c r="WPU2179" s="645"/>
      <c r="WPV2179" s="659"/>
      <c r="WPW2179" s="654"/>
      <c r="WPX2179" s="655"/>
      <c r="WPY2179" s="655"/>
      <c r="WPZ2179" s="1"/>
      <c r="WQA2179" s="1"/>
      <c r="WQC2179" s="650"/>
      <c r="WQD2179" s="645"/>
      <c r="WQE2179" s="659"/>
      <c r="WQF2179" s="654"/>
      <c r="WQG2179" s="655"/>
      <c r="WQH2179" s="655"/>
      <c r="WQI2179" s="1"/>
      <c r="WQJ2179" s="1"/>
      <c r="WQL2179" s="650"/>
      <c r="WQM2179" s="645"/>
      <c r="WQN2179" s="659"/>
      <c r="WQO2179" s="654"/>
      <c r="WQP2179" s="655"/>
      <c r="WQQ2179" s="655"/>
      <c r="WQR2179" s="1"/>
      <c r="WQS2179" s="1"/>
      <c r="WQU2179" s="650"/>
      <c r="WQV2179" s="645"/>
      <c r="WQW2179" s="659"/>
      <c r="WQX2179" s="654"/>
      <c r="WQY2179" s="655"/>
      <c r="WQZ2179" s="655"/>
      <c r="WRA2179" s="1"/>
      <c r="WRB2179" s="1"/>
      <c r="WRD2179" s="650"/>
      <c r="WRE2179" s="645"/>
      <c r="WRF2179" s="659"/>
      <c r="WRG2179" s="654"/>
      <c r="WRH2179" s="655"/>
      <c r="WRI2179" s="655"/>
      <c r="WRJ2179" s="1"/>
      <c r="WRK2179" s="1"/>
      <c r="WRM2179" s="650"/>
      <c r="WRN2179" s="645"/>
      <c r="WRO2179" s="659"/>
      <c r="WRP2179" s="654"/>
      <c r="WRQ2179" s="655"/>
      <c r="WRR2179" s="655"/>
      <c r="WRS2179" s="1"/>
      <c r="WRT2179" s="1"/>
      <c r="WRV2179" s="650"/>
      <c r="WRW2179" s="645"/>
      <c r="WRX2179" s="659"/>
      <c r="WRY2179" s="654"/>
      <c r="WRZ2179" s="655"/>
      <c r="WSA2179" s="655"/>
      <c r="WSB2179" s="1"/>
      <c r="WSC2179" s="1"/>
      <c r="WSE2179" s="650"/>
      <c r="WSF2179" s="645"/>
      <c r="WSG2179" s="659"/>
      <c r="WSH2179" s="654"/>
      <c r="WSI2179" s="655"/>
      <c r="WSJ2179" s="655"/>
      <c r="WSK2179" s="1"/>
      <c r="WSL2179" s="1"/>
      <c r="WSN2179" s="650"/>
      <c r="WSO2179" s="645"/>
      <c r="WSP2179" s="659"/>
      <c r="WSQ2179" s="654"/>
      <c r="WSR2179" s="655"/>
      <c r="WSS2179" s="655"/>
      <c r="WST2179" s="1"/>
      <c r="WSU2179" s="1"/>
      <c r="WSW2179" s="650"/>
      <c r="WSX2179" s="645"/>
      <c r="WSY2179" s="659"/>
      <c r="WSZ2179" s="654"/>
      <c r="WTA2179" s="655"/>
      <c r="WTB2179" s="655"/>
      <c r="WTC2179" s="1"/>
      <c r="WTD2179" s="1"/>
      <c r="WTF2179" s="650"/>
      <c r="WTG2179" s="645"/>
      <c r="WTH2179" s="659"/>
      <c r="WTI2179" s="654"/>
      <c r="WTJ2179" s="655"/>
      <c r="WTK2179" s="655"/>
      <c r="WTL2179" s="1"/>
      <c r="WTM2179" s="1"/>
      <c r="WTO2179" s="650"/>
      <c r="WTP2179" s="645"/>
      <c r="WTQ2179" s="659"/>
      <c r="WTR2179" s="654"/>
      <c r="WTS2179" s="655"/>
      <c r="WTT2179" s="655"/>
      <c r="WTU2179" s="1"/>
      <c r="WTV2179" s="1"/>
      <c r="WTX2179" s="650"/>
      <c r="WTY2179" s="645"/>
      <c r="WTZ2179" s="659"/>
      <c r="WUA2179" s="654"/>
      <c r="WUB2179" s="655"/>
      <c r="WUC2179" s="655"/>
      <c r="WUD2179" s="1"/>
      <c r="WUE2179" s="1"/>
      <c r="WUG2179" s="650"/>
      <c r="WUH2179" s="645"/>
      <c r="WUI2179" s="659"/>
      <c r="WUJ2179" s="654"/>
      <c r="WUK2179" s="655"/>
      <c r="WUL2179" s="655"/>
      <c r="WUM2179" s="1"/>
      <c r="WUN2179" s="1"/>
      <c r="WUP2179" s="650"/>
      <c r="WUQ2179" s="645"/>
      <c r="WUR2179" s="659"/>
      <c r="WUS2179" s="654"/>
      <c r="WUT2179" s="655"/>
      <c r="WUU2179" s="655"/>
      <c r="WUV2179" s="1"/>
      <c r="WUW2179" s="1"/>
      <c r="WUY2179" s="650"/>
      <c r="WUZ2179" s="645"/>
      <c r="WVA2179" s="659"/>
      <c r="WVB2179" s="654"/>
      <c r="WVC2179" s="655"/>
      <c r="WVD2179" s="655"/>
      <c r="WVE2179" s="1"/>
      <c r="WVF2179" s="1"/>
      <c r="WVH2179" s="650"/>
      <c r="WVI2179" s="645"/>
      <c r="WVJ2179" s="659"/>
      <c r="WVK2179" s="654"/>
      <c r="WVL2179" s="655"/>
      <c r="WVM2179" s="655"/>
      <c r="WVN2179" s="1"/>
      <c r="WVO2179" s="1"/>
      <c r="WVQ2179" s="650"/>
      <c r="WVR2179" s="645"/>
      <c r="WVS2179" s="659"/>
      <c r="WVT2179" s="654"/>
      <c r="WVU2179" s="655"/>
      <c r="WVV2179" s="655"/>
      <c r="WVW2179" s="1"/>
      <c r="WVX2179" s="1"/>
      <c r="WVZ2179" s="650"/>
      <c r="WWA2179" s="645"/>
      <c r="WWB2179" s="659"/>
      <c r="WWC2179" s="654"/>
      <c r="WWD2179" s="655"/>
      <c r="WWE2179" s="655"/>
      <c r="WWF2179" s="1"/>
      <c r="WWG2179" s="1"/>
      <c r="WWI2179" s="650"/>
      <c r="WWJ2179" s="645"/>
      <c r="WWK2179" s="659"/>
      <c r="WWL2179" s="654"/>
      <c r="WWM2179" s="655"/>
      <c r="WWN2179" s="655"/>
      <c r="WWO2179" s="1"/>
      <c r="WWP2179" s="1"/>
      <c r="WWR2179" s="650"/>
      <c r="WWS2179" s="645"/>
      <c r="WWT2179" s="659"/>
      <c r="WWU2179" s="654"/>
      <c r="WWV2179" s="655"/>
      <c r="WWW2179" s="655"/>
      <c r="WWX2179" s="1"/>
      <c r="WWY2179" s="1"/>
      <c r="WXA2179" s="650"/>
      <c r="WXB2179" s="645"/>
      <c r="WXC2179" s="659"/>
      <c r="WXD2179" s="654"/>
      <c r="WXE2179" s="655"/>
      <c r="WXF2179" s="655"/>
      <c r="WXG2179" s="1"/>
      <c r="WXH2179" s="1"/>
      <c r="WXJ2179" s="650"/>
      <c r="WXK2179" s="645"/>
      <c r="WXL2179" s="659"/>
      <c r="WXM2179" s="654"/>
      <c r="WXN2179" s="655"/>
      <c r="WXO2179" s="655"/>
      <c r="WXP2179" s="1"/>
      <c r="WXQ2179" s="1"/>
      <c r="WXS2179" s="650"/>
      <c r="WXT2179" s="645"/>
      <c r="WXU2179" s="659"/>
      <c r="WXV2179" s="654"/>
      <c r="WXW2179" s="655"/>
      <c r="WXX2179" s="655"/>
      <c r="WXY2179" s="1"/>
      <c r="WXZ2179" s="1"/>
      <c r="WYB2179" s="650"/>
      <c r="WYC2179" s="645"/>
      <c r="WYD2179" s="659"/>
      <c r="WYE2179" s="654"/>
      <c r="WYF2179" s="655"/>
      <c r="WYG2179" s="655"/>
      <c r="WYH2179" s="1"/>
      <c r="WYI2179" s="1"/>
      <c r="WYK2179" s="650"/>
      <c r="WYL2179" s="645"/>
      <c r="WYM2179" s="659"/>
      <c r="WYN2179" s="654"/>
      <c r="WYO2179" s="655"/>
      <c r="WYP2179" s="655"/>
      <c r="WYQ2179" s="1"/>
      <c r="WYR2179" s="1"/>
      <c r="WYT2179" s="650"/>
      <c r="WYU2179" s="645"/>
      <c r="WYV2179" s="659"/>
      <c r="WYW2179" s="654"/>
      <c r="WYX2179" s="655"/>
      <c r="WYY2179" s="655"/>
      <c r="WYZ2179" s="1"/>
      <c r="WZA2179" s="1"/>
      <c r="WZC2179" s="650"/>
      <c r="WZD2179" s="645"/>
      <c r="WZE2179" s="659"/>
      <c r="WZF2179" s="654"/>
      <c r="WZG2179" s="655"/>
      <c r="WZH2179" s="655"/>
      <c r="WZI2179" s="1"/>
      <c r="WZJ2179" s="1"/>
      <c r="WZL2179" s="650"/>
      <c r="WZM2179" s="645"/>
      <c r="WZN2179" s="659"/>
      <c r="WZO2179" s="654"/>
      <c r="WZP2179" s="655"/>
      <c r="WZQ2179" s="655"/>
      <c r="WZR2179" s="1"/>
      <c r="WZS2179" s="1"/>
      <c r="WZU2179" s="650"/>
      <c r="WZV2179" s="645"/>
      <c r="WZW2179" s="659"/>
      <c r="WZX2179" s="654"/>
      <c r="WZY2179" s="655"/>
      <c r="WZZ2179" s="655"/>
      <c r="XAA2179" s="1"/>
      <c r="XAB2179" s="1"/>
      <c r="XAD2179" s="650"/>
      <c r="XAE2179" s="645"/>
      <c r="XAF2179" s="659"/>
      <c r="XAG2179" s="654"/>
      <c r="XAH2179" s="655"/>
      <c r="XAI2179" s="655"/>
      <c r="XAJ2179" s="1"/>
      <c r="XAK2179" s="1"/>
      <c r="XAM2179" s="650"/>
      <c r="XAN2179" s="645"/>
      <c r="XAO2179" s="659"/>
      <c r="XAP2179" s="654"/>
      <c r="XAQ2179" s="655"/>
      <c r="XAR2179" s="655"/>
      <c r="XAS2179" s="1"/>
      <c r="XAT2179" s="1"/>
      <c r="XAV2179" s="650"/>
      <c r="XAW2179" s="645"/>
      <c r="XAX2179" s="659"/>
      <c r="XAY2179" s="654"/>
      <c r="XAZ2179" s="655"/>
      <c r="XBA2179" s="655"/>
      <c r="XBB2179" s="1"/>
      <c r="XBC2179" s="1"/>
      <c r="XBE2179" s="650"/>
      <c r="XBF2179" s="645"/>
      <c r="XBG2179" s="659"/>
      <c r="XBH2179" s="654"/>
      <c r="XBI2179" s="655"/>
      <c r="XBJ2179" s="655"/>
      <c r="XBK2179" s="1"/>
      <c r="XBL2179" s="1"/>
      <c r="XBN2179" s="650"/>
      <c r="XBO2179" s="645"/>
      <c r="XBP2179" s="659"/>
      <c r="XBQ2179" s="654"/>
      <c r="XBR2179" s="655"/>
      <c r="XBS2179" s="655"/>
      <c r="XBT2179" s="1"/>
      <c r="XBU2179" s="1"/>
      <c r="XBW2179" s="650"/>
      <c r="XBX2179" s="645"/>
      <c r="XBY2179" s="659"/>
      <c r="XBZ2179" s="654"/>
      <c r="XCA2179" s="655"/>
      <c r="XCB2179" s="655"/>
      <c r="XCC2179" s="1"/>
      <c r="XCD2179" s="1"/>
      <c r="XCF2179" s="650"/>
      <c r="XCG2179" s="645"/>
      <c r="XCH2179" s="659"/>
      <c r="XCI2179" s="654"/>
      <c r="XCJ2179" s="655"/>
      <c r="XCK2179" s="655"/>
      <c r="XCL2179" s="1"/>
      <c r="XCM2179" s="1"/>
      <c r="XCO2179" s="650"/>
      <c r="XCP2179" s="645"/>
      <c r="XCQ2179" s="659"/>
      <c r="XCR2179" s="654"/>
      <c r="XCS2179" s="655"/>
      <c r="XCT2179" s="655"/>
      <c r="XCU2179" s="1"/>
      <c r="XCV2179" s="1"/>
      <c r="XCX2179" s="650"/>
      <c r="XCY2179" s="645"/>
      <c r="XCZ2179" s="659"/>
      <c r="XDA2179" s="654"/>
      <c r="XDB2179" s="655"/>
      <c r="XDC2179" s="655"/>
      <c r="XDD2179" s="1"/>
      <c r="XDE2179" s="1"/>
      <c r="XDG2179" s="650"/>
      <c r="XDH2179" s="645"/>
      <c r="XDI2179" s="659"/>
      <c r="XDJ2179" s="654"/>
      <c r="XDK2179" s="655"/>
      <c r="XDL2179" s="655"/>
      <c r="XDM2179" s="1"/>
      <c r="XDN2179" s="1"/>
      <c r="XDP2179" s="650"/>
      <c r="XDQ2179" s="645"/>
      <c r="XDR2179" s="659"/>
      <c r="XDS2179" s="654"/>
      <c r="XDT2179" s="655"/>
      <c r="XDU2179" s="655"/>
      <c r="XDV2179" s="1"/>
      <c r="XDW2179" s="1"/>
      <c r="XDY2179" s="650"/>
      <c r="XDZ2179" s="645"/>
      <c r="XEA2179" s="659"/>
      <c r="XEB2179" s="654"/>
      <c r="XEC2179" s="655"/>
      <c r="XED2179" s="655"/>
      <c r="XEE2179" s="1"/>
      <c r="XEF2179" s="1"/>
      <c r="XEH2179" s="650"/>
      <c r="XEI2179" s="645"/>
      <c r="XEJ2179" s="659"/>
      <c r="XEK2179" s="654"/>
      <c r="XEL2179" s="655"/>
      <c r="XEM2179" s="655"/>
      <c r="XEN2179" s="1"/>
      <c r="XEO2179" s="1"/>
      <c r="XEQ2179" s="650"/>
      <c r="XER2179" s="645"/>
      <c r="XES2179" s="659"/>
      <c r="XET2179" s="654"/>
      <c r="XEU2179" s="655"/>
      <c r="XEV2179" s="655"/>
      <c r="XEW2179" s="1"/>
      <c r="XEX2179" s="1"/>
      <c r="XEZ2179" s="650"/>
      <c r="XFA2179" s="645"/>
      <c r="XFB2179" s="659"/>
      <c r="XFC2179" s="654"/>
      <c r="XFD2179" s="655"/>
    </row>
    <row r="2180" spans="1:1024 1026:5119 5121:10240 10242:14335 14337:16384" x14ac:dyDescent="0.25">
      <c r="A2180" s="838" t="s">
        <v>79</v>
      </c>
      <c r="B2180" s="839" t="str">
        <f>VLOOKUP(A2180,Material!$A$8:$D$108,2,0)</f>
        <v>Brita 1</v>
      </c>
      <c r="C2180" s="897">
        <v>5914647</v>
      </c>
      <c r="D2180" s="881">
        <v>0.55130999999999997</v>
      </c>
      <c r="E2180" s="873" t="s">
        <v>59</v>
      </c>
      <c r="F2180" s="841">
        <f>$I$1582</f>
        <v>1.82</v>
      </c>
      <c r="G2180" s="841"/>
      <c r="H2180" s="842"/>
      <c r="I2180" s="843">
        <f>ROUND(F2180*D2180,4)</f>
        <v>1.0034000000000001</v>
      </c>
      <c r="J2180" s="645"/>
      <c r="K2180" s="659"/>
      <c r="L2180" s="654"/>
      <c r="M2180" s="655"/>
      <c r="N2180" s="655"/>
      <c r="O2180" s="1"/>
      <c r="P2180" s="1"/>
      <c r="R2180" s="650"/>
      <c r="S2180" s="645"/>
      <c r="T2180" s="659"/>
      <c r="U2180" s="654"/>
      <c r="V2180" s="655"/>
      <c r="W2180" s="655"/>
      <c r="X2180" s="1"/>
      <c r="Y2180" s="1"/>
      <c r="AA2180" s="650"/>
      <c r="AB2180" s="645"/>
      <c r="AC2180" s="659"/>
      <c r="AD2180" s="654"/>
      <c r="AE2180" s="655"/>
      <c r="AF2180" s="655"/>
      <c r="AG2180" s="1"/>
      <c r="AH2180" s="1"/>
      <c r="AJ2180" s="650"/>
      <c r="AK2180" s="645"/>
      <c r="AL2180" s="659"/>
      <c r="AM2180" s="654"/>
      <c r="AN2180" s="655"/>
      <c r="AO2180" s="655"/>
      <c r="AP2180" s="1"/>
      <c r="AQ2180" s="1"/>
      <c r="AS2180" s="650"/>
      <c r="AT2180" s="645"/>
      <c r="AU2180" s="659"/>
      <c r="AV2180" s="654"/>
      <c r="AW2180" s="655"/>
      <c r="AX2180" s="655"/>
      <c r="AY2180" s="1"/>
      <c r="AZ2180" s="1"/>
      <c r="BB2180" s="650"/>
      <c r="BC2180" s="645"/>
      <c r="BD2180" s="659"/>
      <c r="BE2180" s="654"/>
      <c r="BF2180" s="655"/>
      <c r="BG2180" s="655"/>
      <c r="BH2180" s="1"/>
      <c r="BI2180" s="1"/>
      <c r="BK2180" s="650"/>
      <c r="BL2180" s="645"/>
      <c r="BM2180" s="659"/>
      <c r="BN2180" s="654"/>
      <c r="BO2180" s="655"/>
      <c r="BP2180" s="655"/>
      <c r="BQ2180" s="1"/>
      <c r="BR2180" s="1"/>
      <c r="BT2180" s="650"/>
      <c r="BU2180" s="645"/>
      <c r="BV2180" s="659"/>
      <c r="BW2180" s="654"/>
      <c r="BX2180" s="655"/>
      <c r="BY2180" s="655"/>
      <c r="BZ2180" s="1"/>
      <c r="CA2180" s="1"/>
      <c r="CC2180" s="650"/>
      <c r="CD2180" s="645"/>
      <c r="CE2180" s="659"/>
      <c r="CF2180" s="654"/>
      <c r="CG2180" s="655"/>
      <c r="CH2180" s="655"/>
      <c r="CI2180" s="1"/>
      <c r="CJ2180" s="1"/>
      <c r="CL2180" s="650"/>
      <c r="CM2180" s="645"/>
      <c r="CN2180" s="659"/>
      <c r="CO2180" s="654"/>
      <c r="CP2180" s="655"/>
      <c r="CQ2180" s="655"/>
      <c r="CR2180" s="1"/>
      <c r="CS2180" s="1"/>
      <c r="CU2180" s="650"/>
      <c r="CV2180" s="645"/>
      <c r="CW2180" s="659"/>
      <c r="CX2180" s="654"/>
      <c r="CY2180" s="655"/>
      <c r="CZ2180" s="655"/>
      <c r="DA2180" s="1"/>
      <c r="DB2180" s="1"/>
      <c r="DD2180" s="650"/>
      <c r="DE2180" s="645"/>
      <c r="DF2180" s="659"/>
      <c r="DG2180" s="654"/>
      <c r="DH2180" s="655"/>
      <c r="DI2180" s="655"/>
      <c r="DJ2180" s="1"/>
      <c r="DK2180" s="1"/>
      <c r="DM2180" s="650"/>
      <c r="DN2180" s="645"/>
      <c r="DO2180" s="659"/>
      <c r="DP2180" s="654"/>
      <c r="DQ2180" s="655"/>
      <c r="DR2180" s="655"/>
      <c r="DS2180" s="1"/>
      <c r="DT2180" s="1"/>
      <c r="DV2180" s="650"/>
      <c r="DW2180" s="645"/>
      <c r="DX2180" s="659"/>
      <c r="DY2180" s="654"/>
      <c r="DZ2180" s="655"/>
      <c r="EA2180" s="655"/>
      <c r="EB2180" s="1"/>
      <c r="EC2180" s="1"/>
      <c r="EE2180" s="650"/>
      <c r="EF2180" s="645"/>
      <c r="EG2180" s="659"/>
      <c r="EH2180" s="654"/>
      <c r="EI2180" s="655"/>
      <c r="EJ2180" s="655"/>
      <c r="EK2180" s="1"/>
      <c r="EL2180" s="1"/>
      <c r="EN2180" s="650"/>
      <c r="EO2180" s="645"/>
      <c r="EP2180" s="659"/>
      <c r="EQ2180" s="654"/>
      <c r="ER2180" s="655"/>
      <c r="ES2180" s="655"/>
      <c r="ET2180" s="1"/>
      <c r="EU2180" s="1"/>
      <c r="EW2180" s="650"/>
      <c r="EX2180" s="645"/>
      <c r="EY2180" s="659"/>
      <c r="EZ2180" s="654"/>
      <c r="FA2180" s="655"/>
      <c r="FB2180" s="655"/>
      <c r="FC2180" s="1"/>
      <c r="FD2180" s="1"/>
      <c r="FF2180" s="650"/>
      <c r="FG2180" s="645"/>
      <c r="FH2180" s="659"/>
      <c r="FI2180" s="654"/>
      <c r="FJ2180" s="655"/>
      <c r="FK2180" s="655"/>
      <c r="FL2180" s="1"/>
      <c r="FM2180" s="1"/>
      <c r="FO2180" s="650"/>
      <c r="FP2180" s="645"/>
      <c r="FQ2180" s="659"/>
      <c r="FR2180" s="654"/>
      <c r="FS2180" s="655"/>
      <c r="FT2180" s="655"/>
      <c r="FU2180" s="1"/>
      <c r="FV2180" s="1"/>
      <c r="FX2180" s="650"/>
      <c r="FY2180" s="645"/>
      <c r="FZ2180" s="659"/>
      <c r="GA2180" s="654"/>
      <c r="GB2180" s="655"/>
      <c r="GC2180" s="655"/>
      <c r="GD2180" s="1"/>
      <c r="GE2180" s="1"/>
      <c r="GG2180" s="650"/>
      <c r="GH2180" s="645"/>
      <c r="GI2180" s="659"/>
      <c r="GJ2180" s="654"/>
      <c r="GK2180" s="655"/>
      <c r="GL2180" s="655"/>
      <c r="GM2180" s="1"/>
      <c r="GN2180" s="1"/>
      <c r="GP2180" s="650"/>
      <c r="GQ2180" s="645"/>
      <c r="GR2180" s="659"/>
      <c r="GS2180" s="654"/>
      <c r="GT2180" s="655"/>
      <c r="GU2180" s="655"/>
      <c r="GV2180" s="1"/>
      <c r="GW2180" s="1"/>
      <c r="GY2180" s="650"/>
      <c r="GZ2180" s="645"/>
      <c r="HA2180" s="659"/>
      <c r="HB2180" s="654"/>
      <c r="HC2180" s="655"/>
      <c r="HD2180" s="655"/>
      <c r="HE2180" s="1"/>
      <c r="HF2180" s="1"/>
      <c r="HH2180" s="650"/>
      <c r="HI2180" s="645"/>
      <c r="HJ2180" s="659"/>
      <c r="HK2180" s="654"/>
      <c r="HL2180" s="655"/>
      <c r="HM2180" s="655"/>
      <c r="HN2180" s="1"/>
      <c r="HO2180" s="1"/>
      <c r="HQ2180" s="650"/>
      <c r="HR2180" s="645"/>
      <c r="HS2180" s="659"/>
      <c r="HT2180" s="654"/>
      <c r="HU2180" s="655"/>
      <c r="HV2180" s="655"/>
      <c r="HW2180" s="1"/>
      <c r="HX2180" s="1"/>
      <c r="HZ2180" s="650"/>
      <c r="IA2180" s="645"/>
      <c r="IB2180" s="659"/>
      <c r="IC2180" s="654"/>
      <c r="ID2180" s="655"/>
      <c r="IE2180" s="655"/>
      <c r="IF2180" s="1"/>
      <c r="IG2180" s="1"/>
      <c r="II2180" s="650"/>
      <c r="IJ2180" s="645"/>
      <c r="IK2180" s="659"/>
      <c r="IL2180" s="654"/>
      <c r="IM2180" s="655"/>
      <c r="IN2180" s="655"/>
      <c r="IO2180" s="1"/>
      <c r="IP2180" s="1"/>
      <c r="IR2180" s="650"/>
      <c r="IS2180" s="645"/>
      <c r="IT2180" s="659"/>
      <c r="IU2180" s="654"/>
      <c r="IV2180" s="655"/>
      <c r="IW2180" s="655"/>
      <c r="IX2180" s="1"/>
      <c r="IY2180" s="1"/>
      <c r="JA2180" s="650"/>
      <c r="JB2180" s="645"/>
      <c r="JC2180" s="659"/>
      <c r="JD2180" s="654"/>
      <c r="JE2180" s="655"/>
      <c r="JF2180" s="655"/>
      <c r="JG2180" s="1"/>
      <c r="JH2180" s="1"/>
      <c r="JJ2180" s="650"/>
      <c r="JK2180" s="645"/>
      <c r="JL2180" s="659"/>
      <c r="JM2180" s="654"/>
      <c r="JN2180" s="655"/>
      <c r="JO2180" s="655"/>
      <c r="JP2180" s="1"/>
      <c r="JQ2180" s="1"/>
      <c r="JS2180" s="650"/>
      <c r="JT2180" s="645"/>
      <c r="JU2180" s="659"/>
      <c r="JV2180" s="654"/>
      <c r="JW2180" s="655"/>
      <c r="JX2180" s="655"/>
      <c r="JY2180" s="1"/>
      <c r="JZ2180" s="1"/>
      <c r="KB2180" s="650"/>
      <c r="KC2180" s="645"/>
      <c r="KD2180" s="659"/>
      <c r="KE2180" s="654"/>
      <c r="KF2180" s="655"/>
      <c r="KG2180" s="655"/>
      <c r="KH2180" s="1"/>
      <c r="KI2180" s="1"/>
      <c r="KK2180" s="650"/>
      <c r="KL2180" s="645"/>
      <c r="KM2180" s="659"/>
      <c r="KN2180" s="654"/>
      <c r="KO2180" s="655"/>
      <c r="KP2180" s="655"/>
      <c r="KQ2180" s="1"/>
      <c r="KR2180" s="1"/>
      <c r="KT2180" s="650"/>
      <c r="KU2180" s="645"/>
      <c r="KV2180" s="659"/>
      <c r="KW2180" s="654"/>
      <c r="KX2180" s="655"/>
      <c r="KY2180" s="655"/>
      <c r="KZ2180" s="1"/>
      <c r="LA2180" s="1"/>
      <c r="LC2180" s="650"/>
      <c r="LD2180" s="645"/>
      <c r="LE2180" s="659"/>
      <c r="LF2180" s="654"/>
      <c r="LG2180" s="655"/>
      <c r="LH2180" s="655"/>
      <c r="LI2180" s="1"/>
      <c r="LJ2180" s="1"/>
      <c r="LL2180" s="650"/>
      <c r="LM2180" s="645"/>
      <c r="LN2180" s="659"/>
      <c r="LO2180" s="654"/>
      <c r="LP2180" s="655"/>
      <c r="LQ2180" s="655"/>
      <c r="LR2180" s="1"/>
      <c r="LS2180" s="1"/>
      <c r="LU2180" s="650"/>
      <c r="LV2180" s="645"/>
      <c r="LW2180" s="659"/>
      <c r="LX2180" s="654"/>
      <c r="LY2180" s="655"/>
      <c r="LZ2180" s="655"/>
      <c r="MA2180" s="1"/>
      <c r="MB2180" s="1"/>
      <c r="MD2180" s="650"/>
      <c r="ME2180" s="645"/>
      <c r="MF2180" s="659"/>
      <c r="MG2180" s="654"/>
      <c r="MH2180" s="655"/>
      <c r="MI2180" s="655"/>
      <c r="MJ2180" s="1"/>
      <c r="MK2180" s="1"/>
      <c r="MM2180" s="650"/>
      <c r="MN2180" s="645"/>
      <c r="MO2180" s="659"/>
      <c r="MP2180" s="654"/>
      <c r="MQ2180" s="655"/>
      <c r="MR2180" s="655"/>
      <c r="MS2180" s="1"/>
      <c r="MT2180" s="1"/>
      <c r="MV2180" s="650"/>
      <c r="MW2180" s="645"/>
      <c r="MX2180" s="659"/>
      <c r="MY2180" s="654"/>
      <c r="MZ2180" s="655"/>
      <c r="NA2180" s="655"/>
      <c r="NB2180" s="1"/>
      <c r="NC2180" s="1"/>
      <c r="NE2180" s="650"/>
      <c r="NF2180" s="645"/>
      <c r="NG2180" s="659"/>
      <c r="NH2180" s="654"/>
      <c r="NI2180" s="655"/>
      <c r="NJ2180" s="655"/>
      <c r="NK2180" s="1"/>
      <c r="NL2180" s="1"/>
      <c r="NN2180" s="650"/>
      <c r="NO2180" s="645"/>
      <c r="NP2180" s="659"/>
      <c r="NQ2180" s="654"/>
      <c r="NR2180" s="655"/>
      <c r="NS2180" s="655"/>
      <c r="NT2180" s="1"/>
      <c r="NU2180" s="1"/>
      <c r="NW2180" s="650"/>
      <c r="NX2180" s="645"/>
      <c r="NY2180" s="659"/>
      <c r="NZ2180" s="654"/>
      <c r="OA2180" s="655"/>
      <c r="OB2180" s="655"/>
      <c r="OC2180" s="1"/>
      <c r="OD2180" s="1"/>
      <c r="OF2180" s="650"/>
      <c r="OG2180" s="645"/>
      <c r="OH2180" s="659"/>
      <c r="OI2180" s="654"/>
      <c r="OJ2180" s="655"/>
      <c r="OK2180" s="655"/>
      <c r="OL2180" s="1"/>
      <c r="OM2180" s="1"/>
      <c r="OO2180" s="650"/>
      <c r="OP2180" s="645"/>
      <c r="OQ2180" s="659"/>
      <c r="OR2180" s="654"/>
      <c r="OS2180" s="655"/>
      <c r="OT2180" s="655"/>
      <c r="OU2180" s="1"/>
      <c r="OV2180" s="1"/>
      <c r="OX2180" s="650"/>
      <c r="OY2180" s="645"/>
      <c r="OZ2180" s="659"/>
      <c r="PA2180" s="654"/>
      <c r="PB2180" s="655"/>
      <c r="PC2180" s="655"/>
      <c r="PD2180" s="1"/>
      <c r="PE2180" s="1"/>
      <c r="PG2180" s="650"/>
      <c r="PH2180" s="645"/>
      <c r="PI2180" s="659"/>
      <c r="PJ2180" s="654"/>
      <c r="PK2180" s="655"/>
      <c r="PL2180" s="655"/>
      <c r="PM2180" s="1"/>
      <c r="PN2180" s="1"/>
      <c r="PP2180" s="650"/>
      <c r="PQ2180" s="645"/>
      <c r="PR2180" s="659"/>
      <c r="PS2180" s="654"/>
      <c r="PT2180" s="655"/>
      <c r="PU2180" s="655"/>
      <c r="PV2180" s="1"/>
      <c r="PW2180" s="1"/>
      <c r="PY2180" s="650"/>
      <c r="PZ2180" s="645"/>
      <c r="QA2180" s="659"/>
      <c r="QB2180" s="654"/>
      <c r="QC2180" s="655"/>
      <c r="QD2180" s="655"/>
      <c r="QE2180" s="1"/>
      <c r="QF2180" s="1"/>
      <c r="QH2180" s="650"/>
      <c r="QI2180" s="645"/>
      <c r="QJ2180" s="659"/>
      <c r="QK2180" s="654"/>
      <c r="QL2180" s="655"/>
      <c r="QM2180" s="655"/>
      <c r="QN2180" s="1"/>
      <c r="QO2180" s="1"/>
      <c r="QQ2180" s="650"/>
      <c r="QR2180" s="645"/>
      <c r="QS2180" s="659"/>
      <c r="QT2180" s="654"/>
      <c r="QU2180" s="655"/>
      <c r="QV2180" s="655"/>
      <c r="QW2180" s="1"/>
      <c r="QX2180" s="1"/>
      <c r="QZ2180" s="650"/>
      <c r="RA2180" s="645"/>
      <c r="RB2180" s="659"/>
      <c r="RC2180" s="654"/>
      <c r="RD2180" s="655"/>
      <c r="RE2180" s="655"/>
      <c r="RF2180" s="1"/>
      <c r="RG2180" s="1"/>
      <c r="RI2180" s="650"/>
      <c r="RJ2180" s="645"/>
      <c r="RK2180" s="659"/>
      <c r="RL2180" s="654"/>
      <c r="RM2180" s="655"/>
      <c r="RN2180" s="655"/>
      <c r="RO2180" s="1"/>
      <c r="RP2180" s="1"/>
      <c r="RR2180" s="650"/>
      <c r="RS2180" s="645"/>
      <c r="RT2180" s="659"/>
      <c r="RU2180" s="654"/>
      <c r="RV2180" s="655"/>
      <c r="RW2180" s="655"/>
      <c r="RX2180" s="1"/>
      <c r="RY2180" s="1"/>
      <c r="SA2180" s="650"/>
      <c r="SB2180" s="645"/>
      <c r="SC2180" s="659"/>
      <c r="SD2180" s="654"/>
      <c r="SE2180" s="655"/>
      <c r="SF2180" s="655"/>
      <c r="SG2180" s="1"/>
      <c r="SH2180" s="1"/>
      <c r="SJ2180" s="650"/>
      <c r="SK2180" s="645"/>
      <c r="SL2180" s="659"/>
      <c r="SM2180" s="654"/>
      <c r="SN2180" s="655"/>
      <c r="SO2180" s="655"/>
      <c r="SP2180" s="1"/>
      <c r="SQ2180" s="1"/>
      <c r="SS2180" s="650"/>
      <c r="ST2180" s="645"/>
      <c r="SU2180" s="659"/>
      <c r="SV2180" s="654"/>
      <c r="SW2180" s="655"/>
      <c r="SX2180" s="655"/>
      <c r="SY2180" s="1"/>
      <c r="SZ2180" s="1"/>
      <c r="TB2180" s="650"/>
      <c r="TC2180" s="645"/>
      <c r="TD2180" s="659"/>
      <c r="TE2180" s="654"/>
      <c r="TF2180" s="655"/>
      <c r="TG2180" s="655"/>
      <c r="TH2180" s="1"/>
      <c r="TI2180" s="1"/>
      <c r="TK2180" s="650"/>
      <c r="TL2180" s="645"/>
      <c r="TM2180" s="659"/>
      <c r="TN2180" s="654"/>
      <c r="TO2180" s="655"/>
      <c r="TP2180" s="655"/>
      <c r="TQ2180" s="1"/>
      <c r="TR2180" s="1"/>
      <c r="TT2180" s="650"/>
      <c r="TU2180" s="645"/>
      <c r="TV2180" s="659"/>
      <c r="TW2180" s="654"/>
      <c r="TX2180" s="655"/>
      <c r="TY2180" s="655"/>
      <c r="TZ2180" s="1"/>
      <c r="UA2180" s="1"/>
      <c r="UC2180" s="650"/>
      <c r="UD2180" s="645"/>
      <c r="UE2180" s="659"/>
      <c r="UF2180" s="654"/>
      <c r="UG2180" s="655"/>
      <c r="UH2180" s="655"/>
      <c r="UI2180" s="1"/>
      <c r="UJ2180" s="1"/>
      <c r="UL2180" s="650"/>
      <c r="UM2180" s="645"/>
      <c r="UN2180" s="659"/>
      <c r="UO2180" s="654"/>
      <c r="UP2180" s="655"/>
      <c r="UQ2180" s="655"/>
      <c r="UR2180" s="1"/>
      <c r="US2180" s="1"/>
      <c r="UU2180" s="650"/>
      <c r="UV2180" s="645"/>
      <c r="UW2180" s="659"/>
      <c r="UX2180" s="654"/>
      <c r="UY2180" s="655"/>
      <c r="UZ2180" s="655"/>
      <c r="VA2180" s="1"/>
      <c r="VB2180" s="1"/>
      <c r="VD2180" s="650"/>
      <c r="VE2180" s="645"/>
      <c r="VF2180" s="659"/>
      <c r="VG2180" s="654"/>
      <c r="VH2180" s="655"/>
      <c r="VI2180" s="655"/>
      <c r="VJ2180" s="1"/>
      <c r="VK2180" s="1"/>
      <c r="VM2180" s="650"/>
      <c r="VN2180" s="645"/>
      <c r="VO2180" s="659"/>
      <c r="VP2180" s="654"/>
      <c r="VQ2180" s="655"/>
      <c r="VR2180" s="655"/>
      <c r="VS2180" s="1"/>
      <c r="VT2180" s="1"/>
      <c r="VV2180" s="650"/>
      <c r="VW2180" s="645"/>
      <c r="VX2180" s="659"/>
      <c r="VY2180" s="654"/>
      <c r="VZ2180" s="655"/>
      <c r="WA2180" s="655"/>
      <c r="WB2180" s="1"/>
      <c r="WC2180" s="1"/>
      <c r="WE2180" s="650"/>
      <c r="WF2180" s="645"/>
      <c r="WG2180" s="659"/>
      <c r="WH2180" s="654"/>
      <c r="WI2180" s="655"/>
      <c r="WJ2180" s="655"/>
      <c r="WK2180" s="1"/>
      <c r="WL2180" s="1"/>
      <c r="WN2180" s="650"/>
      <c r="WO2180" s="645"/>
      <c r="WP2180" s="659"/>
      <c r="WQ2180" s="654"/>
      <c r="WR2180" s="655"/>
      <c r="WS2180" s="655"/>
      <c r="WT2180" s="1"/>
      <c r="WU2180" s="1"/>
      <c r="WW2180" s="650"/>
      <c r="WX2180" s="645"/>
      <c r="WY2180" s="659"/>
      <c r="WZ2180" s="654"/>
      <c r="XA2180" s="655"/>
      <c r="XB2180" s="655"/>
      <c r="XC2180" s="1"/>
      <c r="XD2180" s="1"/>
      <c r="XF2180" s="650"/>
      <c r="XG2180" s="645"/>
      <c r="XH2180" s="659"/>
      <c r="XI2180" s="654"/>
      <c r="XJ2180" s="655"/>
      <c r="XK2180" s="655"/>
      <c r="XL2180" s="1"/>
      <c r="XM2180" s="1"/>
      <c r="XO2180" s="650"/>
      <c r="XP2180" s="645"/>
      <c r="XQ2180" s="659"/>
      <c r="XR2180" s="654"/>
      <c r="XS2180" s="655"/>
      <c r="XT2180" s="655"/>
      <c r="XU2180" s="1"/>
      <c r="XV2180" s="1"/>
      <c r="XX2180" s="650"/>
      <c r="XY2180" s="645"/>
      <c r="XZ2180" s="659"/>
      <c r="YA2180" s="654"/>
      <c r="YB2180" s="655"/>
      <c r="YC2180" s="655"/>
      <c r="YD2180" s="1"/>
      <c r="YE2180" s="1"/>
      <c r="YG2180" s="650"/>
      <c r="YH2180" s="645"/>
      <c r="YI2180" s="659"/>
      <c r="YJ2180" s="654"/>
      <c r="YK2180" s="655"/>
      <c r="YL2180" s="655"/>
      <c r="YM2180" s="1"/>
      <c r="YN2180" s="1"/>
      <c r="YP2180" s="650"/>
      <c r="YQ2180" s="645"/>
      <c r="YR2180" s="659"/>
      <c r="YS2180" s="654"/>
      <c r="YT2180" s="655"/>
      <c r="YU2180" s="655"/>
      <c r="YV2180" s="1"/>
      <c r="YW2180" s="1"/>
      <c r="YY2180" s="650"/>
      <c r="YZ2180" s="645"/>
      <c r="ZA2180" s="659"/>
      <c r="ZB2180" s="654"/>
      <c r="ZC2180" s="655"/>
      <c r="ZD2180" s="655"/>
      <c r="ZE2180" s="1"/>
      <c r="ZF2180" s="1"/>
      <c r="ZH2180" s="650"/>
      <c r="ZI2180" s="645"/>
      <c r="ZJ2180" s="659"/>
      <c r="ZK2180" s="654"/>
      <c r="ZL2180" s="655"/>
      <c r="ZM2180" s="655"/>
      <c r="ZN2180" s="1"/>
      <c r="ZO2180" s="1"/>
      <c r="ZQ2180" s="650"/>
      <c r="ZR2180" s="645"/>
      <c r="ZS2180" s="659"/>
      <c r="ZT2180" s="654"/>
      <c r="ZU2180" s="655"/>
      <c r="ZV2180" s="655"/>
      <c r="ZW2180" s="1"/>
      <c r="ZX2180" s="1"/>
      <c r="ZZ2180" s="650"/>
      <c r="AAA2180" s="645"/>
      <c r="AAB2180" s="659"/>
      <c r="AAC2180" s="654"/>
      <c r="AAD2180" s="655"/>
      <c r="AAE2180" s="655"/>
      <c r="AAF2180" s="1"/>
      <c r="AAG2180" s="1"/>
      <c r="AAI2180" s="650"/>
      <c r="AAJ2180" s="645"/>
      <c r="AAK2180" s="659"/>
      <c r="AAL2180" s="654"/>
      <c r="AAM2180" s="655"/>
      <c r="AAN2180" s="655"/>
      <c r="AAO2180" s="1"/>
      <c r="AAP2180" s="1"/>
      <c r="AAR2180" s="650"/>
      <c r="AAS2180" s="645"/>
      <c r="AAT2180" s="659"/>
      <c r="AAU2180" s="654"/>
      <c r="AAV2180" s="655"/>
      <c r="AAW2180" s="655"/>
      <c r="AAX2180" s="1"/>
      <c r="AAY2180" s="1"/>
      <c r="ABA2180" s="650"/>
      <c r="ABB2180" s="645"/>
      <c r="ABC2180" s="659"/>
      <c r="ABD2180" s="654"/>
      <c r="ABE2180" s="655"/>
      <c r="ABF2180" s="655"/>
      <c r="ABG2180" s="1"/>
      <c r="ABH2180" s="1"/>
      <c r="ABJ2180" s="650"/>
      <c r="ABK2180" s="645"/>
      <c r="ABL2180" s="659"/>
      <c r="ABM2180" s="654"/>
      <c r="ABN2180" s="655"/>
      <c r="ABO2180" s="655"/>
      <c r="ABP2180" s="1"/>
      <c r="ABQ2180" s="1"/>
      <c r="ABS2180" s="650"/>
      <c r="ABT2180" s="645"/>
      <c r="ABU2180" s="659"/>
      <c r="ABV2180" s="654"/>
      <c r="ABW2180" s="655"/>
      <c r="ABX2180" s="655"/>
      <c r="ABY2180" s="1"/>
      <c r="ABZ2180" s="1"/>
      <c r="ACB2180" s="650"/>
      <c r="ACC2180" s="645"/>
      <c r="ACD2180" s="659"/>
      <c r="ACE2180" s="654"/>
      <c r="ACF2180" s="655"/>
      <c r="ACG2180" s="655"/>
      <c r="ACH2180" s="1"/>
      <c r="ACI2180" s="1"/>
      <c r="ACK2180" s="650"/>
      <c r="ACL2180" s="645"/>
      <c r="ACM2180" s="659"/>
      <c r="ACN2180" s="654"/>
      <c r="ACO2180" s="655"/>
      <c r="ACP2180" s="655"/>
      <c r="ACQ2180" s="1"/>
      <c r="ACR2180" s="1"/>
      <c r="ACT2180" s="650"/>
      <c r="ACU2180" s="645"/>
      <c r="ACV2180" s="659"/>
      <c r="ACW2180" s="654"/>
      <c r="ACX2180" s="655"/>
      <c r="ACY2180" s="655"/>
      <c r="ACZ2180" s="1"/>
      <c r="ADA2180" s="1"/>
      <c r="ADC2180" s="650"/>
      <c r="ADD2180" s="645"/>
      <c r="ADE2180" s="659"/>
      <c r="ADF2180" s="654"/>
      <c r="ADG2180" s="655"/>
      <c r="ADH2180" s="655"/>
      <c r="ADI2180" s="1"/>
      <c r="ADJ2180" s="1"/>
      <c r="ADL2180" s="650"/>
      <c r="ADM2180" s="645"/>
      <c r="ADN2180" s="659"/>
      <c r="ADO2180" s="654"/>
      <c r="ADP2180" s="655"/>
      <c r="ADQ2180" s="655"/>
      <c r="ADR2180" s="1"/>
      <c r="ADS2180" s="1"/>
      <c r="ADU2180" s="650"/>
      <c r="ADV2180" s="645"/>
      <c r="ADW2180" s="659"/>
      <c r="ADX2180" s="654"/>
      <c r="ADY2180" s="655"/>
      <c r="ADZ2180" s="655"/>
      <c r="AEA2180" s="1"/>
      <c r="AEB2180" s="1"/>
      <c r="AED2180" s="650"/>
      <c r="AEE2180" s="645"/>
      <c r="AEF2180" s="659"/>
      <c r="AEG2180" s="654"/>
      <c r="AEH2180" s="655"/>
      <c r="AEI2180" s="655"/>
      <c r="AEJ2180" s="1"/>
      <c r="AEK2180" s="1"/>
      <c r="AEM2180" s="650"/>
      <c r="AEN2180" s="645"/>
      <c r="AEO2180" s="659"/>
      <c r="AEP2180" s="654"/>
      <c r="AEQ2180" s="655"/>
      <c r="AER2180" s="655"/>
      <c r="AES2180" s="1"/>
      <c r="AET2180" s="1"/>
      <c r="AEV2180" s="650"/>
      <c r="AEW2180" s="645"/>
      <c r="AEX2180" s="659"/>
      <c r="AEY2180" s="654"/>
      <c r="AEZ2180" s="655"/>
      <c r="AFA2180" s="655"/>
      <c r="AFB2180" s="1"/>
      <c r="AFC2180" s="1"/>
      <c r="AFE2180" s="650"/>
      <c r="AFF2180" s="645"/>
      <c r="AFG2180" s="659"/>
      <c r="AFH2180" s="654"/>
      <c r="AFI2180" s="655"/>
      <c r="AFJ2180" s="655"/>
      <c r="AFK2180" s="1"/>
      <c r="AFL2180" s="1"/>
      <c r="AFN2180" s="650"/>
      <c r="AFO2180" s="645"/>
      <c r="AFP2180" s="659"/>
      <c r="AFQ2180" s="654"/>
      <c r="AFR2180" s="655"/>
      <c r="AFS2180" s="655"/>
      <c r="AFT2180" s="1"/>
      <c r="AFU2180" s="1"/>
      <c r="AFW2180" s="650"/>
      <c r="AFX2180" s="645"/>
      <c r="AFY2180" s="659"/>
      <c r="AFZ2180" s="654"/>
      <c r="AGA2180" s="655"/>
      <c r="AGB2180" s="655"/>
      <c r="AGC2180" s="1"/>
      <c r="AGD2180" s="1"/>
      <c r="AGF2180" s="650"/>
      <c r="AGG2180" s="645"/>
      <c r="AGH2180" s="659"/>
      <c r="AGI2180" s="654"/>
      <c r="AGJ2180" s="655"/>
      <c r="AGK2180" s="655"/>
      <c r="AGL2180" s="1"/>
      <c r="AGM2180" s="1"/>
      <c r="AGO2180" s="650"/>
      <c r="AGP2180" s="645"/>
      <c r="AGQ2180" s="659"/>
      <c r="AGR2180" s="654"/>
      <c r="AGS2180" s="655"/>
      <c r="AGT2180" s="655"/>
      <c r="AGU2180" s="1"/>
      <c r="AGV2180" s="1"/>
      <c r="AGX2180" s="650"/>
      <c r="AGY2180" s="645"/>
      <c r="AGZ2180" s="659"/>
      <c r="AHA2180" s="654"/>
      <c r="AHB2180" s="655"/>
      <c r="AHC2180" s="655"/>
      <c r="AHD2180" s="1"/>
      <c r="AHE2180" s="1"/>
      <c r="AHG2180" s="650"/>
      <c r="AHH2180" s="645"/>
      <c r="AHI2180" s="659"/>
      <c r="AHJ2180" s="654"/>
      <c r="AHK2180" s="655"/>
      <c r="AHL2180" s="655"/>
      <c r="AHM2180" s="1"/>
      <c r="AHN2180" s="1"/>
      <c r="AHP2180" s="650"/>
      <c r="AHQ2180" s="645"/>
      <c r="AHR2180" s="659"/>
      <c r="AHS2180" s="654"/>
      <c r="AHT2180" s="655"/>
      <c r="AHU2180" s="655"/>
      <c r="AHV2180" s="1"/>
      <c r="AHW2180" s="1"/>
      <c r="AHY2180" s="650"/>
      <c r="AHZ2180" s="645"/>
      <c r="AIA2180" s="659"/>
      <c r="AIB2180" s="654"/>
      <c r="AIC2180" s="655"/>
      <c r="AID2180" s="655"/>
      <c r="AIE2180" s="1"/>
      <c r="AIF2180" s="1"/>
      <c r="AIH2180" s="650"/>
      <c r="AII2180" s="645"/>
      <c r="AIJ2180" s="659"/>
      <c r="AIK2180" s="654"/>
      <c r="AIL2180" s="655"/>
      <c r="AIM2180" s="655"/>
      <c r="AIN2180" s="1"/>
      <c r="AIO2180" s="1"/>
      <c r="AIQ2180" s="650"/>
      <c r="AIR2180" s="645"/>
      <c r="AIS2180" s="659"/>
      <c r="AIT2180" s="654"/>
      <c r="AIU2180" s="655"/>
      <c r="AIV2180" s="655"/>
      <c r="AIW2180" s="1"/>
      <c r="AIX2180" s="1"/>
      <c r="AIZ2180" s="650"/>
      <c r="AJA2180" s="645"/>
      <c r="AJB2180" s="659"/>
      <c r="AJC2180" s="654"/>
      <c r="AJD2180" s="655"/>
      <c r="AJE2180" s="655"/>
      <c r="AJF2180" s="1"/>
      <c r="AJG2180" s="1"/>
      <c r="AJI2180" s="650"/>
      <c r="AJJ2180" s="645"/>
      <c r="AJK2180" s="659"/>
      <c r="AJL2180" s="654"/>
      <c r="AJM2180" s="655"/>
      <c r="AJN2180" s="655"/>
      <c r="AJO2180" s="1"/>
      <c r="AJP2180" s="1"/>
      <c r="AJR2180" s="650"/>
      <c r="AJS2180" s="645"/>
      <c r="AJT2180" s="659"/>
      <c r="AJU2180" s="654"/>
      <c r="AJV2180" s="655"/>
      <c r="AJW2180" s="655"/>
      <c r="AJX2180" s="1"/>
      <c r="AJY2180" s="1"/>
      <c r="AKA2180" s="650"/>
      <c r="AKB2180" s="645"/>
      <c r="AKC2180" s="659"/>
      <c r="AKD2180" s="654"/>
      <c r="AKE2180" s="655"/>
      <c r="AKF2180" s="655"/>
      <c r="AKG2180" s="1"/>
      <c r="AKH2180" s="1"/>
      <c r="AKJ2180" s="650"/>
      <c r="AKK2180" s="645"/>
      <c r="AKL2180" s="659"/>
      <c r="AKM2180" s="654"/>
      <c r="AKN2180" s="655"/>
      <c r="AKO2180" s="655"/>
      <c r="AKP2180" s="1"/>
      <c r="AKQ2180" s="1"/>
      <c r="AKS2180" s="650"/>
      <c r="AKT2180" s="645"/>
      <c r="AKU2180" s="659"/>
      <c r="AKV2180" s="654"/>
      <c r="AKW2180" s="655"/>
      <c r="AKX2180" s="655"/>
      <c r="AKY2180" s="1"/>
      <c r="AKZ2180" s="1"/>
      <c r="ALB2180" s="650"/>
      <c r="ALC2180" s="645"/>
      <c r="ALD2180" s="659"/>
      <c r="ALE2180" s="654"/>
      <c r="ALF2180" s="655"/>
      <c r="ALG2180" s="655"/>
      <c r="ALH2180" s="1"/>
      <c r="ALI2180" s="1"/>
      <c r="ALK2180" s="650"/>
      <c r="ALL2180" s="645"/>
      <c r="ALM2180" s="659"/>
      <c r="ALN2180" s="654"/>
      <c r="ALO2180" s="655"/>
      <c r="ALP2180" s="655"/>
      <c r="ALQ2180" s="1"/>
      <c r="ALR2180" s="1"/>
      <c r="ALT2180" s="650"/>
      <c r="ALU2180" s="645"/>
      <c r="ALV2180" s="659"/>
      <c r="ALW2180" s="654"/>
      <c r="ALX2180" s="655"/>
      <c r="ALY2180" s="655"/>
      <c r="ALZ2180" s="1"/>
      <c r="AMA2180" s="1"/>
      <c r="AMC2180" s="650"/>
      <c r="AMD2180" s="645"/>
      <c r="AME2180" s="659"/>
      <c r="AMF2180" s="654"/>
      <c r="AMG2180" s="655"/>
      <c r="AMH2180" s="655"/>
      <c r="AMI2180" s="1"/>
      <c r="AMJ2180" s="1"/>
      <c r="AML2180" s="650"/>
      <c r="AMM2180" s="645"/>
      <c r="AMN2180" s="659"/>
      <c r="AMO2180" s="654"/>
      <c r="AMP2180" s="655"/>
      <c r="AMQ2180" s="655"/>
      <c r="AMR2180" s="1"/>
      <c r="AMS2180" s="1"/>
      <c r="AMU2180" s="650"/>
      <c r="AMV2180" s="645"/>
      <c r="AMW2180" s="659"/>
      <c r="AMX2180" s="654"/>
      <c r="AMY2180" s="655"/>
      <c r="AMZ2180" s="655"/>
      <c r="ANA2180" s="1"/>
      <c r="ANB2180" s="1"/>
      <c r="AND2180" s="650"/>
      <c r="ANE2180" s="645"/>
      <c r="ANF2180" s="659"/>
      <c r="ANG2180" s="654"/>
      <c r="ANH2180" s="655"/>
      <c r="ANI2180" s="655"/>
      <c r="ANJ2180" s="1"/>
      <c r="ANK2180" s="1"/>
      <c r="ANM2180" s="650"/>
      <c r="ANN2180" s="645"/>
      <c r="ANO2180" s="659"/>
      <c r="ANP2180" s="654"/>
      <c r="ANQ2180" s="655"/>
      <c r="ANR2180" s="655"/>
      <c r="ANS2180" s="1"/>
      <c r="ANT2180" s="1"/>
      <c r="ANV2180" s="650"/>
      <c r="ANW2180" s="645"/>
      <c r="ANX2180" s="659"/>
      <c r="ANY2180" s="654"/>
      <c r="ANZ2180" s="655"/>
      <c r="AOA2180" s="655"/>
      <c r="AOB2180" s="1"/>
      <c r="AOC2180" s="1"/>
      <c r="AOE2180" s="650"/>
      <c r="AOF2180" s="645"/>
      <c r="AOG2180" s="659"/>
      <c r="AOH2180" s="654"/>
      <c r="AOI2180" s="655"/>
      <c r="AOJ2180" s="655"/>
      <c r="AOK2180" s="1"/>
      <c r="AOL2180" s="1"/>
      <c r="AON2180" s="650"/>
      <c r="AOO2180" s="645"/>
      <c r="AOP2180" s="659"/>
      <c r="AOQ2180" s="654"/>
      <c r="AOR2180" s="655"/>
      <c r="AOS2180" s="655"/>
      <c r="AOT2180" s="1"/>
      <c r="AOU2180" s="1"/>
      <c r="AOW2180" s="650"/>
      <c r="AOX2180" s="645"/>
      <c r="AOY2180" s="659"/>
      <c r="AOZ2180" s="654"/>
      <c r="APA2180" s="655"/>
      <c r="APB2180" s="655"/>
      <c r="APC2180" s="1"/>
      <c r="APD2180" s="1"/>
      <c r="APF2180" s="650"/>
      <c r="APG2180" s="645"/>
      <c r="APH2180" s="659"/>
      <c r="API2180" s="654"/>
      <c r="APJ2180" s="655"/>
      <c r="APK2180" s="655"/>
      <c r="APL2180" s="1"/>
      <c r="APM2180" s="1"/>
      <c r="APO2180" s="650"/>
      <c r="APP2180" s="645"/>
      <c r="APQ2180" s="659"/>
      <c r="APR2180" s="654"/>
      <c r="APS2180" s="655"/>
      <c r="APT2180" s="655"/>
      <c r="APU2180" s="1"/>
      <c r="APV2180" s="1"/>
      <c r="APX2180" s="650"/>
      <c r="APY2180" s="645"/>
      <c r="APZ2180" s="659"/>
      <c r="AQA2180" s="654"/>
      <c r="AQB2180" s="655"/>
      <c r="AQC2180" s="655"/>
      <c r="AQD2180" s="1"/>
      <c r="AQE2180" s="1"/>
      <c r="AQG2180" s="650"/>
      <c r="AQH2180" s="645"/>
      <c r="AQI2180" s="659"/>
      <c r="AQJ2180" s="654"/>
      <c r="AQK2180" s="655"/>
      <c r="AQL2180" s="655"/>
      <c r="AQM2180" s="1"/>
      <c r="AQN2180" s="1"/>
      <c r="AQP2180" s="650"/>
      <c r="AQQ2180" s="645"/>
      <c r="AQR2180" s="659"/>
      <c r="AQS2180" s="654"/>
      <c r="AQT2180" s="655"/>
      <c r="AQU2180" s="655"/>
      <c r="AQV2180" s="1"/>
      <c r="AQW2180" s="1"/>
      <c r="AQY2180" s="650"/>
      <c r="AQZ2180" s="645"/>
      <c r="ARA2180" s="659"/>
      <c r="ARB2180" s="654"/>
      <c r="ARC2180" s="655"/>
      <c r="ARD2180" s="655"/>
      <c r="ARE2180" s="1"/>
      <c r="ARF2180" s="1"/>
      <c r="ARH2180" s="650"/>
      <c r="ARI2180" s="645"/>
      <c r="ARJ2180" s="659"/>
      <c r="ARK2180" s="654"/>
      <c r="ARL2180" s="655"/>
      <c r="ARM2180" s="655"/>
      <c r="ARN2180" s="1"/>
      <c r="ARO2180" s="1"/>
      <c r="ARQ2180" s="650"/>
      <c r="ARR2180" s="645"/>
      <c r="ARS2180" s="659"/>
      <c r="ART2180" s="654"/>
      <c r="ARU2180" s="655"/>
      <c r="ARV2180" s="655"/>
      <c r="ARW2180" s="1"/>
      <c r="ARX2180" s="1"/>
      <c r="ARZ2180" s="650"/>
      <c r="ASA2180" s="645"/>
      <c r="ASB2180" s="659"/>
      <c r="ASC2180" s="654"/>
      <c r="ASD2180" s="655"/>
      <c r="ASE2180" s="655"/>
      <c r="ASF2180" s="1"/>
      <c r="ASG2180" s="1"/>
      <c r="ASI2180" s="650"/>
      <c r="ASJ2180" s="645"/>
      <c r="ASK2180" s="659"/>
      <c r="ASL2180" s="654"/>
      <c r="ASM2180" s="655"/>
      <c r="ASN2180" s="655"/>
      <c r="ASO2180" s="1"/>
      <c r="ASP2180" s="1"/>
      <c r="ASR2180" s="650"/>
      <c r="ASS2180" s="645"/>
      <c r="AST2180" s="659"/>
      <c r="ASU2180" s="654"/>
      <c r="ASV2180" s="655"/>
      <c r="ASW2180" s="655"/>
      <c r="ASX2180" s="1"/>
      <c r="ASY2180" s="1"/>
      <c r="ATA2180" s="650"/>
      <c r="ATB2180" s="645"/>
      <c r="ATC2180" s="659"/>
      <c r="ATD2180" s="654"/>
      <c r="ATE2180" s="655"/>
      <c r="ATF2180" s="655"/>
      <c r="ATG2180" s="1"/>
      <c r="ATH2180" s="1"/>
      <c r="ATJ2180" s="650"/>
      <c r="ATK2180" s="645"/>
      <c r="ATL2180" s="659"/>
      <c r="ATM2180" s="654"/>
      <c r="ATN2180" s="655"/>
      <c r="ATO2180" s="655"/>
      <c r="ATP2180" s="1"/>
      <c r="ATQ2180" s="1"/>
      <c r="ATS2180" s="650"/>
      <c r="ATT2180" s="645"/>
      <c r="ATU2180" s="659"/>
      <c r="ATV2180" s="654"/>
      <c r="ATW2180" s="655"/>
      <c r="ATX2180" s="655"/>
      <c r="ATY2180" s="1"/>
      <c r="ATZ2180" s="1"/>
      <c r="AUB2180" s="650"/>
      <c r="AUC2180" s="645"/>
      <c r="AUD2180" s="659"/>
      <c r="AUE2180" s="654"/>
      <c r="AUF2180" s="655"/>
      <c r="AUG2180" s="655"/>
      <c r="AUH2180" s="1"/>
      <c r="AUI2180" s="1"/>
      <c r="AUK2180" s="650"/>
      <c r="AUL2180" s="645"/>
      <c r="AUM2180" s="659"/>
      <c r="AUN2180" s="654"/>
      <c r="AUO2180" s="655"/>
      <c r="AUP2180" s="655"/>
      <c r="AUQ2180" s="1"/>
      <c r="AUR2180" s="1"/>
      <c r="AUT2180" s="650"/>
      <c r="AUU2180" s="645"/>
      <c r="AUV2180" s="659"/>
      <c r="AUW2180" s="654"/>
      <c r="AUX2180" s="655"/>
      <c r="AUY2180" s="655"/>
      <c r="AUZ2180" s="1"/>
      <c r="AVA2180" s="1"/>
      <c r="AVC2180" s="650"/>
      <c r="AVD2180" s="645"/>
      <c r="AVE2180" s="659"/>
      <c r="AVF2180" s="654"/>
      <c r="AVG2180" s="655"/>
      <c r="AVH2180" s="655"/>
      <c r="AVI2180" s="1"/>
      <c r="AVJ2180" s="1"/>
      <c r="AVL2180" s="650"/>
      <c r="AVM2180" s="645"/>
      <c r="AVN2180" s="659"/>
      <c r="AVO2180" s="654"/>
      <c r="AVP2180" s="655"/>
      <c r="AVQ2180" s="655"/>
      <c r="AVR2180" s="1"/>
      <c r="AVS2180" s="1"/>
      <c r="AVU2180" s="650"/>
      <c r="AVV2180" s="645"/>
      <c r="AVW2180" s="659"/>
      <c r="AVX2180" s="654"/>
      <c r="AVY2180" s="655"/>
      <c r="AVZ2180" s="655"/>
      <c r="AWA2180" s="1"/>
      <c r="AWB2180" s="1"/>
      <c r="AWD2180" s="650"/>
      <c r="AWE2180" s="645"/>
      <c r="AWF2180" s="659"/>
      <c r="AWG2180" s="654"/>
      <c r="AWH2180" s="655"/>
      <c r="AWI2180" s="655"/>
      <c r="AWJ2180" s="1"/>
      <c r="AWK2180" s="1"/>
      <c r="AWM2180" s="650"/>
      <c r="AWN2180" s="645"/>
      <c r="AWO2180" s="659"/>
      <c r="AWP2180" s="654"/>
      <c r="AWQ2180" s="655"/>
      <c r="AWR2180" s="655"/>
      <c r="AWS2180" s="1"/>
      <c r="AWT2180" s="1"/>
      <c r="AWV2180" s="650"/>
      <c r="AWW2180" s="645"/>
      <c r="AWX2180" s="659"/>
      <c r="AWY2180" s="654"/>
      <c r="AWZ2180" s="655"/>
      <c r="AXA2180" s="655"/>
      <c r="AXB2180" s="1"/>
      <c r="AXC2180" s="1"/>
      <c r="AXE2180" s="650"/>
      <c r="AXF2180" s="645"/>
      <c r="AXG2180" s="659"/>
      <c r="AXH2180" s="654"/>
      <c r="AXI2180" s="655"/>
      <c r="AXJ2180" s="655"/>
      <c r="AXK2180" s="1"/>
      <c r="AXL2180" s="1"/>
      <c r="AXN2180" s="650"/>
      <c r="AXO2180" s="645"/>
      <c r="AXP2180" s="659"/>
      <c r="AXQ2180" s="654"/>
      <c r="AXR2180" s="655"/>
      <c r="AXS2180" s="655"/>
      <c r="AXT2180" s="1"/>
      <c r="AXU2180" s="1"/>
      <c r="AXW2180" s="650"/>
      <c r="AXX2180" s="645"/>
      <c r="AXY2180" s="659"/>
      <c r="AXZ2180" s="654"/>
      <c r="AYA2180" s="655"/>
      <c r="AYB2180" s="655"/>
      <c r="AYC2180" s="1"/>
      <c r="AYD2180" s="1"/>
      <c r="AYF2180" s="650"/>
      <c r="AYG2180" s="645"/>
      <c r="AYH2180" s="659"/>
      <c r="AYI2180" s="654"/>
      <c r="AYJ2180" s="655"/>
      <c r="AYK2180" s="655"/>
      <c r="AYL2180" s="1"/>
      <c r="AYM2180" s="1"/>
      <c r="AYO2180" s="650"/>
      <c r="AYP2180" s="645"/>
      <c r="AYQ2180" s="659"/>
      <c r="AYR2180" s="654"/>
      <c r="AYS2180" s="655"/>
      <c r="AYT2180" s="655"/>
      <c r="AYU2180" s="1"/>
      <c r="AYV2180" s="1"/>
      <c r="AYX2180" s="650"/>
      <c r="AYY2180" s="645"/>
      <c r="AYZ2180" s="659"/>
      <c r="AZA2180" s="654"/>
      <c r="AZB2180" s="655"/>
      <c r="AZC2180" s="655"/>
      <c r="AZD2180" s="1"/>
      <c r="AZE2180" s="1"/>
      <c r="AZG2180" s="650"/>
      <c r="AZH2180" s="645"/>
      <c r="AZI2180" s="659"/>
      <c r="AZJ2180" s="654"/>
      <c r="AZK2180" s="655"/>
      <c r="AZL2180" s="655"/>
      <c r="AZM2180" s="1"/>
      <c r="AZN2180" s="1"/>
      <c r="AZP2180" s="650"/>
      <c r="AZQ2180" s="645"/>
      <c r="AZR2180" s="659"/>
      <c r="AZS2180" s="654"/>
      <c r="AZT2180" s="655"/>
      <c r="AZU2180" s="655"/>
      <c r="AZV2180" s="1"/>
      <c r="AZW2180" s="1"/>
      <c r="AZY2180" s="650"/>
      <c r="AZZ2180" s="645"/>
      <c r="BAA2180" s="659"/>
      <c r="BAB2180" s="654"/>
      <c r="BAC2180" s="655"/>
      <c r="BAD2180" s="655"/>
      <c r="BAE2180" s="1"/>
      <c r="BAF2180" s="1"/>
      <c r="BAH2180" s="650"/>
      <c r="BAI2180" s="645"/>
      <c r="BAJ2180" s="659"/>
      <c r="BAK2180" s="654"/>
      <c r="BAL2180" s="655"/>
      <c r="BAM2180" s="655"/>
      <c r="BAN2180" s="1"/>
      <c r="BAO2180" s="1"/>
      <c r="BAQ2180" s="650"/>
      <c r="BAR2180" s="645"/>
      <c r="BAS2180" s="659"/>
      <c r="BAT2180" s="654"/>
      <c r="BAU2180" s="655"/>
      <c r="BAV2180" s="655"/>
      <c r="BAW2180" s="1"/>
      <c r="BAX2180" s="1"/>
      <c r="BAZ2180" s="650"/>
      <c r="BBA2180" s="645"/>
      <c r="BBB2180" s="659"/>
      <c r="BBC2180" s="654"/>
      <c r="BBD2180" s="655"/>
      <c r="BBE2180" s="655"/>
      <c r="BBF2180" s="1"/>
      <c r="BBG2180" s="1"/>
      <c r="BBI2180" s="650"/>
      <c r="BBJ2180" s="645"/>
      <c r="BBK2180" s="659"/>
      <c r="BBL2180" s="654"/>
      <c r="BBM2180" s="655"/>
      <c r="BBN2180" s="655"/>
      <c r="BBO2180" s="1"/>
      <c r="BBP2180" s="1"/>
      <c r="BBR2180" s="650"/>
      <c r="BBS2180" s="645"/>
      <c r="BBT2180" s="659"/>
      <c r="BBU2180" s="654"/>
      <c r="BBV2180" s="655"/>
      <c r="BBW2180" s="655"/>
      <c r="BBX2180" s="1"/>
      <c r="BBY2180" s="1"/>
      <c r="BCA2180" s="650"/>
      <c r="BCB2180" s="645"/>
      <c r="BCC2180" s="659"/>
      <c r="BCD2180" s="654"/>
      <c r="BCE2180" s="655"/>
      <c r="BCF2180" s="655"/>
      <c r="BCG2180" s="1"/>
      <c r="BCH2180" s="1"/>
      <c r="BCJ2180" s="650"/>
      <c r="BCK2180" s="645"/>
      <c r="BCL2180" s="659"/>
      <c r="BCM2180" s="654"/>
      <c r="BCN2180" s="655"/>
      <c r="BCO2180" s="655"/>
      <c r="BCP2180" s="1"/>
      <c r="BCQ2180" s="1"/>
      <c r="BCS2180" s="650"/>
      <c r="BCT2180" s="645"/>
      <c r="BCU2180" s="659"/>
      <c r="BCV2180" s="654"/>
      <c r="BCW2180" s="655"/>
      <c r="BCX2180" s="655"/>
      <c r="BCY2180" s="1"/>
      <c r="BCZ2180" s="1"/>
      <c r="BDB2180" s="650"/>
      <c r="BDC2180" s="645"/>
      <c r="BDD2180" s="659"/>
      <c r="BDE2180" s="654"/>
      <c r="BDF2180" s="655"/>
      <c r="BDG2180" s="655"/>
      <c r="BDH2180" s="1"/>
      <c r="BDI2180" s="1"/>
      <c r="BDK2180" s="650"/>
      <c r="BDL2180" s="645"/>
      <c r="BDM2180" s="659"/>
      <c r="BDN2180" s="654"/>
      <c r="BDO2180" s="655"/>
      <c r="BDP2180" s="655"/>
      <c r="BDQ2180" s="1"/>
      <c r="BDR2180" s="1"/>
      <c r="BDT2180" s="650"/>
      <c r="BDU2180" s="645"/>
      <c r="BDV2180" s="659"/>
      <c r="BDW2180" s="654"/>
      <c r="BDX2180" s="655"/>
      <c r="BDY2180" s="655"/>
      <c r="BDZ2180" s="1"/>
      <c r="BEA2180" s="1"/>
      <c r="BEC2180" s="650"/>
      <c r="BED2180" s="645"/>
      <c r="BEE2180" s="659"/>
      <c r="BEF2180" s="654"/>
      <c r="BEG2180" s="655"/>
      <c r="BEH2180" s="655"/>
      <c r="BEI2180" s="1"/>
      <c r="BEJ2180" s="1"/>
      <c r="BEL2180" s="650"/>
      <c r="BEM2180" s="645"/>
      <c r="BEN2180" s="659"/>
      <c r="BEO2180" s="654"/>
      <c r="BEP2180" s="655"/>
      <c r="BEQ2180" s="655"/>
      <c r="BER2180" s="1"/>
      <c r="BES2180" s="1"/>
      <c r="BEU2180" s="650"/>
      <c r="BEV2180" s="645"/>
      <c r="BEW2180" s="659"/>
      <c r="BEX2180" s="654"/>
      <c r="BEY2180" s="655"/>
      <c r="BEZ2180" s="655"/>
      <c r="BFA2180" s="1"/>
      <c r="BFB2180" s="1"/>
      <c r="BFD2180" s="650"/>
      <c r="BFE2180" s="645"/>
      <c r="BFF2180" s="659"/>
      <c r="BFG2180" s="654"/>
      <c r="BFH2180" s="655"/>
      <c r="BFI2180" s="655"/>
      <c r="BFJ2180" s="1"/>
      <c r="BFK2180" s="1"/>
      <c r="BFM2180" s="650"/>
      <c r="BFN2180" s="645"/>
      <c r="BFO2180" s="659"/>
      <c r="BFP2180" s="654"/>
      <c r="BFQ2180" s="655"/>
      <c r="BFR2180" s="655"/>
      <c r="BFS2180" s="1"/>
      <c r="BFT2180" s="1"/>
      <c r="BFV2180" s="650"/>
      <c r="BFW2180" s="645"/>
      <c r="BFX2180" s="659"/>
      <c r="BFY2180" s="654"/>
      <c r="BFZ2180" s="655"/>
      <c r="BGA2180" s="655"/>
      <c r="BGB2180" s="1"/>
      <c r="BGC2180" s="1"/>
      <c r="BGE2180" s="650"/>
      <c r="BGF2180" s="645"/>
      <c r="BGG2180" s="659"/>
      <c r="BGH2180" s="654"/>
      <c r="BGI2180" s="655"/>
      <c r="BGJ2180" s="655"/>
      <c r="BGK2180" s="1"/>
      <c r="BGL2180" s="1"/>
      <c r="BGN2180" s="650"/>
      <c r="BGO2180" s="645"/>
      <c r="BGP2180" s="659"/>
      <c r="BGQ2180" s="654"/>
      <c r="BGR2180" s="655"/>
      <c r="BGS2180" s="655"/>
      <c r="BGT2180" s="1"/>
      <c r="BGU2180" s="1"/>
      <c r="BGW2180" s="650"/>
      <c r="BGX2180" s="645"/>
      <c r="BGY2180" s="659"/>
      <c r="BGZ2180" s="654"/>
      <c r="BHA2180" s="655"/>
      <c r="BHB2180" s="655"/>
      <c r="BHC2180" s="1"/>
      <c r="BHD2180" s="1"/>
      <c r="BHF2180" s="650"/>
      <c r="BHG2180" s="645"/>
      <c r="BHH2180" s="659"/>
      <c r="BHI2180" s="654"/>
      <c r="BHJ2180" s="655"/>
      <c r="BHK2180" s="655"/>
      <c r="BHL2180" s="1"/>
      <c r="BHM2180" s="1"/>
      <c r="BHO2180" s="650"/>
      <c r="BHP2180" s="645"/>
      <c r="BHQ2180" s="659"/>
      <c r="BHR2180" s="654"/>
      <c r="BHS2180" s="655"/>
      <c r="BHT2180" s="655"/>
      <c r="BHU2180" s="1"/>
      <c r="BHV2180" s="1"/>
      <c r="BHX2180" s="650"/>
      <c r="BHY2180" s="645"/>
      <c r="BHZ2180" s="659"/>
      <c r="BIA2180" s="654"/>
      <c r="BIB2180" s="655"/>
      <c r="BIC2180" s="655"/>
      <c r="BID2180" s="1"/>
      <c r="BIE2180" s="1"/>
      <c r="BIG2180" s="650"/>
      <c r="BIH2180" s="645"/>
      <c r="BII2180" s="659"/>
      <c r="BIJ2180" s="654"/>
      <c r="BIK2180" s="655"/>
      <c r="BIL2180" s="655"/>
      <c r="BIM2180" s="1"/>
      <c r="BIN2180" s="1"/>
      <c r="BIP2180" s="650"/>
      <c r="BIQ2180" s="645"/>
      <c r="BIR2180" s="659"/>
      <c r="BIS2180" s="654"/>
      <c r="BIT2180" s="655"/>
      <c r="BIU2180" s="655"/>
      <c r="BIV2180" s="1"/>
      <c r="BIW2180" s="1"/>
      <c r="BIY2180" s="650"/>
      <c r="BIZ2180" s="645"/>
      <c r="BJA2180" s="659"/>
      <c r="BJB2180" s="654"/>
      <c r="BJC2180" s="655"/>
      <c r="BJD2180" s="655"/>
      <c r="BJE2180" s="1"/>
      <c r="BJF2180" s="1"/>
      <c r="BJH2180" s="650"/>
      <c r="BJI2180" s="645"/>
      <c r="BJJ2180" s="659"/>
      <c r="BJK2180" s="654"/>
      <c r="BJL2180" s="655"/>
      <c r="BJM2180" s="655"/>
      <c r="BJN2180" s="1"/>
      <c r="BJO2180" s="1"/>
      <c r="BJQ2180" s="650"/>
      <c r="BJR2180" s="645"/>
      <c r="BJS2180" s="659"/>
      <c r="BJT2180" s="654"/>
      <c r="BJU2180" s="655"/>
      <c r="BJV2180" s="655"/>
      <c r="BJW2180" s="1"/>
      <c r="BJX2180" s="1"/>
      <c r="BJZ2180" s="650"/>
      <c r="BKA2180" s="645"/>
      <c r="BKB2180" s="659"/>
      <c r="BKC2180" s="654"/>
      <c r="BKD2180" s="655"/>
      <c r="BKE2180" s="655"/>
      <c r="BKF2180" s="1"/>
      <c r="BKG2180" s="1"/>
      <c r="BKI2180" s="650"/>
      <c r="BKJ2180" s="645"/>
      <c r="BKK2180" s="659"/>
      <c r="BKL2180" s="654"/>
      <c r="BKM2180" s="655"/>
      <c r="BKN2180" s="655"/>
      <c r="BKO2180" s="1"/>
      <c r="BKP2180" s="1"/>
      <c r="BKR2180" s="650"/>
      <c r="BKS2180" s="645"/>
      <c r="BKT2180" s="659"/>
      <c r="BKU2180" s="654"/>
      <c r="BKV2180" s="655"/>
      <c r="BKW2180" s="655"/>
      <c r="BKX2180" s="1"/>
      <c r="BKY2180" s="1"/>
      <c r="BLA2180" s="650"/>
      <c r="BLB2180" s="645"/>
      <c r="BLC2180" s="659"/>
      <c r="BLD2180" s="654"/>
      <c r="BLE2180" s="655"/>
      <c r="BLF2180" s="655"/>
      <c r="BLG2180" s="1"/>
      <c r="BLH2180" s="1"/>
      <c r="BLJ2180" s="650"/>
      <c r="BLK2180" s="645"/>
      <c r="BLL2180" s="659"/>
      <c r="BLM2180" s="654"/>
      <c r="BLN2180" s="655"/>
      <c r="BLO2180" s="655"/>
      <c r="BLP2180" s="1"/>
      <c r="BLQ2180" s="1"/>
      <c r="BLS2180" s="650"/>
      <c r="BLT2180" s="645"/>
      <c r="BLU2180" s="659"/>
      <c r="BLV2180" s="654"/>
      <c r="BLW2180" s="655"/>
      <c r="BLX2180" s="655"/>
      <c r="BLY2180" s="1"/>
      <c r="BLZ2180" s="1"/>
      <c r="BMB2180" s="650"/>
      <c r="BMC2180" s="645"/>
      <c r="BMD2180" s="659"/>
      <c r="BME2180" s="654"/>
      <c r="BMF2180" s="655"/>
      <c r="BMG2180" s="655"/>
      <c r="BMH2180" s="1"/>
      <c r="BMI2180" s="1"/>
      <c r="BMK2180" s="650"/>
      <c r="BML2180" s="645"/>
      <c r="BMM2180" s="659"/>
      <c r="BMN2180" s="654"/>
      <c r="BMO2180" s="655"/>
      <c r="BMP2180" s="655"/>
      <c r="BMQ2180" s="1"/>
      <c r="BMR2180" s="1"/>
      <c r="BMT2180" s="650"/>
      <c r="BMU2180" s="645"/>
      <c r="BMV2180" s="659"/>
      <c r="BMW2180" s="654"/>
      <c r="BMX2180" s="655"/>
      <c r="BMY2180" s="655"/>
      <c r="BMZ2180" s="1"/>
      <c r="BNA2180" s="1"/>
      <c r="BNC2180" s="650"/>
      <c r="BND2180" s="645"/>
      <c r="BNE2180" s="659"/>
      <c r="BNF2180" s="654"/>
      <c r="BNG2180" s="655"/>
      <c r="BNH2180" s="655"/>
      <c r="BNI2180" s="1"/>
      <c r="BNJ2180" s="1"/>
      <c r="BNL2180" s="650"/>
      <c r="BNM2180" s="645"/>
      <c r="BNN2180" s="659"/>
      <c r="BNO2180" s="654"/>
      <c r="BNP2180" s="655"/>
      <c r="BNQ2180" s="655"/>
      <c r="BNR2180" s="1"/>
      <c r="BNS2180" s="1"/>
      <c r="BNU2180" s="650"/>
      <c r="BNV2180" s="645"/>
      <c r="BNW2180" s="659"/>
      <c r="BNX2180" s="654"/>
      <c r="BNY2180" s="655"/>
      <c r="BNZ2180" s="655"/>
      <c r="BOA2180" s="1"/>
      <c r="BOB2180" s="1"/>
      <c r="BOD2180" s="650"/>
      <c r="BOE2180" s="645"/>
      <c r="BOF2180" s="659"/>
      <c r="BOG2180" s="654"/>
      <c r="BOH2180" s="655"/>
      <c r="BOI2180" s="655"/>
      <c r="BOJ2180" s="1"/>
      <c r="BOK2180" s="1"/>
      <c r="BOM2180" s="650"/>
      <c r="BON2180" s="645"/>
      <c r="BOO2180" s="659"/>
      <c r="BOP2180" s="654"/>
      <c r="BOQ2180" s="655"/>
      <c r="BOR2180" s="655"/>
      <c r="BOS2180" s="1"/>
      <c r="BOT2180" s="1"/>
      <c r="BOV2180" s="650"/>
      <c r="BOW2180" s="645"/>
      <c r="BOX2180" s="659"/>
      <c r="BOY2180" s="654"/>
      <c r="BOZ2180" s="655"/>
      <c r="BPA2180" s="655"/>
      <c r="BPB2180" s="1"/>
      <c r="BPC2180" s="1"/>
      <c r="BPE2180" s="650"/>
      <c r="BPF2180" s="645"/>
      <c r="BPG2180" s="659"/>
      <c r="BPH2180" s="654"/>
      <c r="BPI2180" s="655"/>
      <c r="BPJ2180" s="655"/>
      <c r="BPK2180" s="1"/>
      <c r="BPL2180" s="1"/>
      <c r="BPN2180" s="650"/>
      <c r="BPO2180" s="645"/>
      <c r="BPP2180" s="659"/>
      <c r="BPQ2180" s="654"/>
      <c r="BPR2180" s="655"/>
      <c r="BPS2180" s="655"/>
      <c r="BPT2180" s="1"/>
      <c r="BPU2180" s="1"/>
      <c r="BPW2180" s="650"/>
      <c r="BPX2180" s="645"/>
      <c r="BPY2180" s="659"/>
      <c r="BPZ2180" s="654"/>
      <c r="BQA2180" s="655"/>
      <c r="BQB2180" s="655"/>
      <c r="BQC2180" s="1"/>
      <c r="BQD2180" s="1"/>
      <c r="BQF2180" s="650"/>
      <c r="BQG2180" s="645"/>
      <c r="BQH2180" s="659"/>
      <c r="BQI2180" s="654"/>
      <c r="BQJ2180" s="655"/>
      <c r="BQK2180" s="655"/>
      <c r="BQL2180" s="1"/>
      <c r="BQM2180" s="1"/>
      <c r="BQO2180" s="650"/>
      <c r="BQP2180" s="645"/>
      <c r="BQQ2180" s="659"/>
      <c r="BQR2180" s="654"/>
      <c r="BQS2180" s="655"/>
      <c r="BQT2180" s="655"/>
      <c r="BQU2180" s="1"/>
      <c r="BQV2180" s="1"/>
      <c r="BQX2180" s="650"/>
      <c r="BQY2180" s="645"/>
      <c r="BQZ2180" s="659"/>
      <c r="BRA2180" s="654"/>
      <c r="BRB2180" s="655"/>
      <c r="BRC2180" s="655"/>
      <c r="BRD2180" s="1"/>
      <c r="BRE2180" s="1"/>
      <c r="BRG2180" s="650"/>
      <c r="BRH2180" s="645"/>
      <c r="BRI2180" s="659"/>
      <c r="BRJ2180" s="654"/>
      <c r="BRK2180" s="655"/>
      <c r="BRL2180" s="655"/>
      <c r="BRM2180" s="1"/>
      <c r="BRN2180" s="1"/>
      <c r="BRP2180" s="650"/>
      <c r="BRQ2180" s="645"/>
      <c r="BRR2180" s="659"/>
      <c r="BRS2180" s="654"/>
      <c r="BRT2180" s="655"/>
      <c r="BRU2180" s="655"/>
      <c r="BRV2180" s="1"/>
      <c r="BRW2180" s="1"/>
      <c r="BRY2180" s="650"/>
      <c r="BRZ2180" s="645"/>
      <c r="BSA2180" s="659"/>
      <c r="BSB2180" s="654"/>
      <c r="BSC2180" s="655"/>
      <c r="BSD2180" s="655"/>
      <c r="BSE2180" s="1"/>
      <c r="BSF2180" s="1"/>
      <c r="BSH2180" s="650"/>
      <c r="BSI2180" s="645"/>
      <c r="BSJ2180" s="659"/>
      <c r="BSK2180" s="654"/>
      <c r="BSL2180" s="655"/>
      <c r="BSM2180" s="655"/>
      <c r="BSN2180" s="1"/>
      <c r="BSO2180" s="1"/>
      <c r="BSQ2180" s="650"/>
      <c r="BSR2180" s="645"/>
      <c r="BSS2180" s="659"/>
      <c r="BST2180" s="654"/>
      <c r="BSU2180" s="655"/>
      <c r="BSV2180" s="655"/>
      <c r="BSW2180" s="1"/>
      <c r="BSX2180" s="1"/>
      <c r="BSZ2180" s="650"/>
      <c r="BTA2180" s="645"/>
      <c r="BTB2180" s="659"/>
      <c r="BTC2180" s="654"/>
      <c r="BTD2180" s="655"/>
      <c r="BTE2180" s="655"/>
      <c r="BTF2180" s="1"/>
      <c r="BTG2180" s="1"/>
      <c r="BTI2180" s="650"/>
      <c r="BTJ2180" s="645"/>
      <c r="BTK2180" s="659"/>
      <c r="BTL2180" s="654"/>
      <c r="BTM2180" s="655"/>
      <c r="BTN2180" s="655"/>
      <c r="BTO2180" s="1"/>
      <c r="BTP2180" s="1"/>
      <c r="BTR2180" s="650"/>
      <c r="BTS2180" s="645"/>
      <c r="BTT2180" s="659"/>
      <c r="BTU2180" s="654"/>
      <c r="BTV2180" s="655"/>
      <c r="BTW2180" s="655"/>
      <c r="BTX2180" s="1"/>
      <c r="BTY2180" s="1"/>
      <c r="BUA2180" s="650"/>
      <c r="BUB2180" s="645"/>
      <c r="BUC2180" s="659"/>
      <c r="BUD2180" s="654"/>
      <c r="BUE2180" s="655"/>
      <c r="BUF2180" s="655"/>
      <c r="BUG2180" s="1"/>
      <c r="BUH2180" s="1"/>
      <c r="BUJ2180" s="650"/>
      <c r="BUK2180" s="645"/>
      <c r="BUL2180" s="659"/>
      <c r="BUM2180" s="654"/>
      <c r="BUN2180" s="655"/>
      <c r="BUO2180" s="655"/>
      <c r="BUP2180" s="1"/>
      <c r="BUQ2180" s="1"/>
      <c r="BUS2180" s="650"/>
      <c r="BUT2180" s="645"/>
      <c r="BUU2180" s="659"/>
      <c r="BUV2180" s="654"/>
      <c r="BUW2180" s="655"/>
      <c r="BUX2180" s="655"/>
      <c r="BUY2180" s="1"/>
      <c r="BUZ2180" s="1"/>
      <c r="BVB2180" s="650"/>
      <c r="BVC2180" s="645"/>
      <c r="BVD2180" s="659"/>
      <c r="BVE2180" s="654"/>
      <c r="BVF2180" s="655"/>
      <c r="BVG2180" s="655"/>
      <c r="BVH2180" s="1"/>
      <c r="BVI2180" s="1"/>
      <c r="BVK2180" s="650"/>
      <c r="BVL2180" s="645"/>
      <c r="BVM2180" s="659"/>
      <c r="BVN2180" s="654"/>
      <c r="BVO2180" s="655"/>
      <c r="BVP2180" s="655"/>
      <c r="BVQ2180" s="1"/>
      <c r="BVR2180" s="1"/>
      <c r="BVT2180" s="650"/>
      <c r="BVU2180" s="645"/>
      <c r="BVV2180" s="659"/>
      <c r="BVW2180" s="654"/>
      <c r="BVX2180" s="655"/>
      <c r="BVY2180" s="655"/>
      <c r="BVZ2180" s="1"/>
      <c r="BWA2180" s="1"/>
      <c r="BWC2180" s="650"/>
      <c r="BWD2180" s="645"/>
      <c r="BWE2180" s="659"/>
      <c r="BWF2180" s="654"/>
      <c r="BWG2180" s="655"/>
      <c r="BWH2180" s="655"/>
      <c r="BWI2180" s="1"/>
      <c r="BWJ2180" s="1"/>
      <c r="BWL2180" s="650"/>
      <c r="BWM2180" s="645"/>
      <c r="BWN2180" s="659"/>
      <c r="BWO2180" s="654"/>
      <c r="BWP2180" s="655"/>
      <c r="BWQ2180" s="655"/>
      <c r="BWR2180" s="1"/>
      <c r="BWS2180" s="1"/>
      <c r="BWU2180" s="650"/>
      <c r="BWV2180" s="645"/>
      <c r="BWW2180" s="659"/>
      <c r="BWX2180" s="654"/>
      <c r="BWY2180" s="655"/>
      <c r="BWZ2180" s="655"/>
      <c r="BXA2180" s="1"/>
      <c r="BXB2180" s="1"/>
      <c r="BXD2180" s="650"/>
      <c r="BXE2180" s="645"/>
      <c r="BXF2180" s="659"/>
      <c r="BXG2180" s="654"/>
      <c r="BXH2180" s="655"/>
      <c r="BXI2180" s="655"/>
      <c r="BXJ2180" s="1"/>
      <c r="BXK2180" s="1"/>
      <c r="BXM2180" s="650"/>
      <c r="BXN2180" s="645"/>
      <c r="BXO2180" s="659"/>
      <c r="BXP2180" s="654"/>
      <c r="BXQ2180" s="655"/>
      <c r="BXR2180" s="655"/>
      <c r="BXS2180" s="1"/>
      <c r="BXT2180" s="1"/>
      <c r="BXV2180" s="650"/>
      <c r="BXW2180" s="645"/>
      <c r="BXX2180" s="659"/>
      <c r="BXY2180" s="654"/>
      <c r="BXZ2180" s="655"/>
      <c r="BYA2180" s="655"/>
      <c r="BYB2180" s="1"/>
      <c r="BYC2180" s="1"/>
      <c r="BYE2180" s="650"/>
      <c r="BYF2180" s="645"/>
      <c r="BYG2180" s="659"/>
      <c r="BYH2180" s="654"/>
      <c r="BYI2180" s="655"/>
      <c r="BYJ2180" s="655"/>
      <c r="BYK2180" s="1"/>
      <c r="BYL2180" s="1"/>
      <c r="BYN2180" s="650"/>
      <c r="BYO2180" s="645"/>
      <c r="BYP2180" s="659"/>
      <c r="BYQ2180" s="654"/>
      <c r="BYR2180" s="655"/>
      <c r="BYS2180" s="655"/>
      <c r="BYT2180" s="1"/>
      <c r="BYU2180" s="1"/>
      <c r="BYW2180" s="650"/>
      <c r="BYX2180" s="645"/>
      <c r="BYY2180" s="659"/>
      <c r="BYZ2180" s="654"/>
      <c r="BZA2180" s="655"/>
      <c r="BZB2180" s="655"/>
      <c r="BZC2180" s="1"/>
      <c r="BZD2180" s="1"/>
      <c r="BZF2180" s="650"/>
      <c r="BZG2180" s="645"/>
      <c r="BZH2180" s="659"/>
      <c r="BZI2180" s="654"/>
      <c r="BZJ2180" s="655"/>
      <c r="BZK2180" s="655"/>
      <c r="BZL2180" s="1"/>
      <c r="BZM2180" s="1"/>
      <c r="BZO2180" s="650"/>
      <c r="BZP2180" s="645"/>
      <c r="BZQ2180" s="659"/>
      <c r="BZR2180" s="654"/>
      <c r="BZS2180" s="655"/>
      <c r="BZT2180" s="655"/>
      <c r="BZU2180" s="1"/>
      <c r="BZV2180" s="1"/>
      <c r="BZX2180" s="650"/>
      <c r="BZY2180" s="645"/>
      <c r="BZZ2180" s="659"/>
      <c r="CAA2180" s="654"/>
      <c r="CAB2180" s="655"/>
      <c r="CAC2180" s="655"/>
      <c r="CAD2180" s="1"/>
      <c r="CAE2180" s="1"/>
      <c r="CAG2180" s="650"/>
      <c r="CAH2180" s="645"/>
      <c r="CAI2180" s="659"/>
      <c r="CAJ2180" s="654"/>
      <c r="CAK2180" s="655"/>
      <c r="CAL2180" s="655"/>
      <c r="CAM2180" s="1"/>
      <c r="CAN2180" s="1"/>
      <c r="CAP2180" s="650"/>
      <c r="CAQ2180" s="645"/>
      <c r="CAR2180" s="659"/>
      <c r="CAS2180" s="654"/>
      <c r="CAT2180" s="655"/>
      <c r="CAU2180" s="655"/>
      <c r="CAV2180" s="1"/>
      <c r="CAW2180" s="1"/>
      <c r="CAY2180" s="650"/>
      <c r="CAZ2180" s="645"/>
      <c r="CBA2180" s="659"/>
      <c r="CBB2180" s="654"/>
      <c r="CBC2180" s="655"/>
      <c r="CBD2180" s="655"/>
      <c r="CBE2180" s="1"/>
      <c r="CBF2180" s="1"/>
      <c r="CBH2180" s="650"/>
      <c r="CBI2180" s="645"/>
      <c r="CBJ2180" s="659"/>
      <c r="CBK2180" s="654"/>
      <c r="CBL2180" s="655"/>
      <c r="CBM2180" s="655"/>
      <c r="CBN2180" s="1"/>
      <c r="CBO2180" s="1"/>
      <c r="CBQ2180" s="650"/>
      <c r="CBR2180" s="645"/>
      <c r="CBS2180" s="659"/>
      <c r="CBT2180" s="654"/>
      <c r="CBU2180" s="655"/>
      <c r="CBV2180" s="655"/>
      <c r="CBW2180" s="1"/>
      <c r="CBX2180" s="1"/>
      <c r="CBZ2180" s="650"/>
      <c r="CCA2180" s="645"/>
      <c r="CCB2180" s="659"/>
      <c r="CCC2180" s="654"/>
      <c r="CCD2180" s="655"/>
      <c r="CCE2180" s="655"/>
      <c r="CCF2180" s="1"/>
      <c r="CCG2180" s="1"/>
      <c r="CCI2180" s="650"/>
      <c r="CCJ2180" s="645"/>
      <c r="CCK2180" s="659"/>
      <c r="CCL2180" s="654"/>
      <c r="CCM2180" s="655"/>
      <c r="CCN2180" s="655"/>
      <c r="CCO2180" s="1"/>
      <c r="CCP2180" s="1"/>
      <c r="CCR2180" s="650"/>
      <c r="CCS2180" s="645"/>
      <c r="CCT2180" s="659"/>
      <c r="CCU2180" s="654"/>
      <c r="CCV2180" s="655"/>
      <c r="CCW2180" s="655"/>
      <c r="CCX2180" s="1"/>
      <c r="CCY2180" s="1"/>
      <c r="CDA2180" s="650"/>
      <c r="CDB2180" s="645"/>
      <c r="CDC2180" s="659"/>
      <c r="CDD2180" s="654"/>
      <c r="CDE2180" s="655"/>
      <c r="CDF2180" s="655"/>
      <c r="CDG2180" s="1"/>
      <c r="CDH2180" s="1"/>
      <c r="CDJ2180" s="650"/>
      <c r="CDK2180" s="645"/>
      <c r="CDL2180" s="659"/>
      <c r="CDM2180" s="654"/>
      <c r="CDN2180" s="655"/>
      <c r="CDO2180" s="655"/>
      <c r="CDP2180" s="1"/>
      <c r="CDQ2180" s="1"/>
      <c r="CDS2180" s="650"/>
      <c r="CDT2180" s="645"/>
      <c r="CDU2180" s="659"/>
      <c r="CDV2180" s="654"/>
      <c r="CDW2180" s="655"/>
      <c r="CDX2180" s="655"/>
      <c r="CDY2180" s="1"/>
      <c r="CDZ2180" s="1"/>
      <c r="CEB2180" s="650"/>
      <c r="CEC2180" s="645"/>
      <c r="CED2180" s="659"/>
      <c r="CEE2180" s="654"/>
      <c r="CEF2180" s="655"/>
      <c r="CEG2180" s="655"/>
      <c r="CEH2180" s="1"/>
      <c r="CEI2180" s="1"/>
      <c r="CEK2180" s="650"/>
      <c r="CEL2180" s="645"/>
      <c r="CEM2180" s="659"/>
      <c r="CEN2180" s="654"/>
      <c r="CEO2180" s="655"/>
      <c r="CEP2180" s="655"/>
      <c r="CEQ2180" s="1"/>
      <c r="CER2180" s="1"/>
      <c r="CET2180" s="650"/>
      <c r="CEU2180" s="645"/>
      <c r="CEV2180" s="659"/>
      <c r="CEW2180" s="654"/>
      <c r="CEX2180" s="655"/>
      <c r="CEY2180" s="655"/>
      <c r="CEZ2180" s="1"/>
      <c r="CFA2180" s="1"/>
      <c r="CFC2180" s="650"/>
      <c r="CFD2180" s="645"/>
      <c r="CFE2180" s="659"/>
      <c r="CFF2180" s="654"/>
      <c r="CFG2180" s="655"/>
      <c r="CFH2180" s="655"/>
      <c r="CFI2180" s="1"/>
      <c r="CFJ2180" s="1"/>
      <c r="CFL2180" s="650"/>
      <c r="CFM2180" s="645"/>
      <c r="CFN2180" s="659"/>
      <c r="CFO2180" s="654"/>
      <c r="CFP2180" s="655"/>
      <c r="CFQ2180" s="655"/>
      <c r="CFR2180" s="1"/>
      <c r="CFS2180" s="1"/>
      <c r="CFU2180" s="650"/>
      <c r="CFV2180" s="645"/>
      <c r="CFW2180" s="659"/>
      <c r="CFX2180" s="654"/>
      <c r="CFY2180" s="655"/>
      <c r="CFZ2180" s="655"/>
      <c r="CGA2180" s="1"/>
      <c r="CGB2180" s="1"/>
      <c r="CGD2180" s="650"/>
      <c r="CGE2180" s="645"/>
      <c r="CGF2180" s="659"/>
      <c r="CGG2180" s="654"/>
      <c r="CGH2180" s="655"/>
      <c r="CGI2180" s="655"/>
      <c r="CGJ2180" s="1"/>
      <c r="CGK2180" s="1"/>
      <c r="CGM2180" s="650"/>
      <c r="CGN2180" s="645"/>
      <c r="CGO2180" s="659"/>
      <c r="CGP2180" s="654"/>
      <c r="CGQ2180" s="655"/>
      <c r="CGR2180" s="655"/>
      <c r="CGS2180" s="1"/>
      <c r="CGT2180" s="1"/>
      <c r="CGV2180" s="650"/>
      <c r="CGW2180" s="645"/>
      <c r="CGX2180" s="659"/>
      <c r="CGY2180" s="654"/>
      <c r="CGZ2180" s="655"/>
      <c r="CHA2180" s="655"/>
      <c r="CHB2180" s="1"/>
      <c r="CHC2180" s="1"/>
      <c r="CHE2180" s="650"/>
      <c r="CHF2180" s="645"/>
      <c r="CHG2180" s="659"/>
      <c r="CHH2180" s="654"/>
      <c r="CHI2180" s="655"/>
      <c r="CHJ2180" s="655"/>
      <c r="CHK2180" s="1"/>
      <c r="CHL2180" s="1"/>
      <c r="CHN2180" s="650"/>
      <c r="CHO2180" s="645"/>
      <c r="CHP2180" s="659"/>
      <c r="CHQ2180" s="654"/>
      <c r="CHR2180" s="655"/>
      <c r="CHS2180" s="655"/>
      <c r="CHT2180" s="1"/>
      <c r="CHU2180" s="1"/>
      <c r="CHW2180" s="650"/>
      <c r="CHX2180" s="645"/>
      <c r="CHY2180" s="659"/>
      <c r="CHZ2180" s="654"/>
      <c r="CIA2180" s="655"/>
      <c r="CIB2180" s="655"/>
      <c r="CIC2180" s="1"/>
      <c r="CID2180" s="1"/>
      <c r="CIF2180" s="650"/>
      <c r="CIG2180" s="645"/>
      <c r="CIH2180" s="659"/>
      <c r="CII2180" s="654"/>
      <c r="CIJ2180" s="655"/>
      <c r="CIK2180" s="655"/>
      <c r="CIL2180" s="1"/>
      <c r="CIM2180" s="1"/>
      <c r="CIO2180" s="650"/>
      <c r="CIP2180" s="645"/>
      <c r="CIQ2180" s="659"/>
      <c r="CIR2180" s="654"/>
      <c r="CIS2180" s="655"/>
      <c r="CIT2180" s="655"/>
      <c r="CIU2180" s="1"/>
      <c r="CIV2180" s="1"/>
      <c r="CIX2180" s="650"/>
      <c r="CIY2180" s="645"/>
      <c r="CIZ2180" s="659"/>
      <c r="CJA2180" s="654"/>
      <c r="CJB2180" s="655"/>
      <c r="CJC2180" s="655"/>
      <c r="CJD2180" s="1"/>
      <c r="CJE2180" s="1"/>
      <c r="CJG2180" s="650"/>
      <c r="CJH2180" s="645"/>
      <c r="CJI2180" s="659"/>
      <c r="CJJ2180" s="654"/>
      <c r="CJK2180" s="655"/>
      <c r="CJL2180" s="655"/>
      <c r="CJM2180" s="1"/>
      <c r="CJN2180" s="1"/>
      <c r="CJP2180" s="650"/>
      <c r="CJQ2180" s="645"/>
      <c r="CJR2180" s="659"/>
      <c r="CJS2180" s="654"/>
      <c r="CJT2180" s="655"/>
      <c r="CJU2180" s="655"/>
      <c r="CJV2180" s="1"/>
      <c r="CJW2180" s="1"/>
      <c r="CJY2180" s="650"/>
      <c r="CJZ2180" s="645"/>
      <c r="CKA2180" s="659"/>
      <c r="CKB2180" s="654"/>
      <c r="CKC2180" s="655"/>
      <c r="CKD2180" s="655"/>
      <c r="CKE2180" s="1"/>
      <c r="CKF2180" s="1"/>
      <c r="CKH2180" s="650"/>
      <c r="CKI2180" s="645"/>
      <c r="CKJ2180" s="659"/>
      <c r="CKK2180" s="654"/>
      <c r="CKL2180" s="655"/>
      <c r="CKM2180" s="655"/>
      <c r="CKN2180" s="1"/>
      <c r="CKO2180" s="1"/>
      <c r="CKQ2180" s="650"/>
      <c r="CKR2180" s="645"/>
      <c r="CKS2180" s="659"/>
      <c r="CKT2180" s="654"/>
      <c r="CKU2180" s="655"/>
      <c r="CKV2180" s="655"/>
      <c r="CKW2180" s="1"/>
      <c r="CKX2180" s="1"/>
      <c r="CKZ2180" s="650"/>
      <c r="CLA2180" s="645"/>
      <c r="CLB2180" s="659"/>
      <c r="CLC2180" s="654"/>
      <c r="CLD2180" s="655"/>
      <c r="CLE2180" s="655"/>
      <c r="CLF2180" s="1"/>
      <c r="CLG2180" s="1"/>
      <c r="CLI2180" s="650"/>
      <c r="CLJ2180" s="645"/>
      <c r="CLK2180" s="659"/>
      <c r="CLL2180" s="654"/>
      <c r="CLM2180" s="655"/>
      <c r="CLN2180" s="655"/>
      <c r="CLO2180" s="1"/>
      <c r="CLP2180" s="1"/>
      <c r="CLR2180" s="650"/>
      <c r="CLS2180" s="645"/>
      <c r="CLT2180" s="659"/>
      <c r="CLU2180" s="654"/>
      <c r="CLV2180" s="655"/>
      <c r="CLW2180" s="655"/>
      <c r="CLX2180" s="1"/>
      <c r="CLY2180" s="1"/>
      <c r="CMA2180" s="650"/>
      <c r="CMB2180" s="645"/>
      <c r="CMC2180" s="659"/>
      <c r="CMD2180" s="654"/>
      <c r="CME2180" s="655"/>
      <c r="CMF2180" s="655"/>
      <c r="CMG2180" s="1"/>
      <c r="CMH2180" s="1"/>
      <c r="CMJ2180" s="650"/>
      <c r="CMK2180" s="645"/>
      <c r="CML2180" s="659"/>
      <c r="CMM2180" s="654"/>
      <c r="CMN2180" s="655"/>
      <c r="CMO2180" s="655"/>
      <c r="CMP2180" s="1"/>
      <c r="CMQ2180" s="1"/>
      <c r="CMS2180" s="650"/>
      <c r="CMT2180" s="645"/>
      <c r="CMU2180" s="659"/>
      <c r="CMV2180" s="654"/>
      <c r="CMW2180" s="655"/>
      <c r="CMX2180" s="655"/>
      <c r="CMY2180" s="1"/>
      <c r="CMZ2180" s="1"/>
      <c r="CNB2180" s="650"/>
      <c r="CNC2180" s="645"/>
      <c r="CND2180" s="659"/>
      <c r="CNE2180" s="654"/>
      <c r="CNF2180" s="655"/>
      <c r="CNG2180" s="655"/>
      <c r="CNH2180" s="1"/>
      <c r="CNI2180" s="1"/>
      <c r="CNK2180" s="650"/>
      <c r="CNL2180" s="645"/>
      <c r="CNM2180" s="659"/>
      <c r="CNN2180" s="654"/>
      <c r="CNO2180" s="655"/>
      <c r="CNP2180" s="655"/>
      <c r="CNQ2180" s="1"/>
      <c r="CNR2180" s="1"/>
      <c r="CNT2180" s="650"/>
      <c r="CNU2180" s="645"/>
      <c r="CNV2180" s="659"/>
      <c r="CNW2180" s="654"/>
      <c r="CNX2180" s="655"/>
      <c r="CNY2180" s="655"/>
      <c r="CNZ2180" s="1"/>
      <c r="COA2180" s="1"/>
      <c r="COC2180" s="650"/>
      <c r="COD2180" s="645"/>
      <c r="COE2180" s="659"/>
      <c r="COF2180" s="654"/>
      <c r="COG2180" s="655"/>
      <c r="COH2180" s="655"/>
      <c r="COI2180" s="1"/>
      <c r="COJ2180" s="1"/>
      <c r="COL2180" s="650"/>
      <c r="COM2180" s="645"/>
      <c r="CON2180" s="659"/>
      <c r="COO2180" s="654"/>
      <c r="COP2180" s="655"/>
      <c r="COQ2180" s="655"/>
      <c r="COR2180" s="1"/>
      <c r="COS2180" s="1"/>
      <c r="COU2180" s="650"/>
      <c r="COV2180" s="645"/>
      <c r="COW2180" s="659"/>
      <c r="COX2180" s="654"/>
      <c r="COY2180" s="655"/>
      <c r="COZ2180" s="655"/>
      <c r="CPA2180" s="1"/>
      <c r="CPB2180" s="1"/>
      <c r="CPD2180" s="650"/>
      <c r="CPE2180" s="645"/>
      <c r="CPF2180" s="659"/>
      <c r="CPG2180" s="654"/>
      <c r="CPH2180" s="655"/>
      <c r="CPI2180" s="655"/>
      <c r="CPJ2180" s="1"/>
      <c r="CPK2180" s="1"/>
      <c r="CPM2180" s="650"/>
      <c r="CPN2180" s="645"/>
      <c r="CPO2180" s="659"/>
      <c r="CPP2180" s="654"/>
      <c r="CPQ2180" s="655"/>
      <c r="CPR2180" s="655"/>
      <c r="CPS2180" s="1"/>
      <c r="CPT2180" s="1"/>
      <c r="CPV2180" s="650"/>
      <c r="CPW2180" s="645"/>
      <c r="CPX2180" s="659"/>
      <c r="CPY2180" s="654"/>
      <c r="CPZ2180" s="655"/>
      <c r="CQA2180" s="655"/>
      <c r="CQB2180" s="1"/>
      <c r="CQC2180" s="1"/>
      <c r="CQE2180" s="650"/>
      <c r="CQF2180" s="645"/>
      <c r="CQG2180" s="659"/>
      <c r="CQH2180" s="654"/>
      <c r="CQI2180" s="655"/>
      <c r="CQJ2180" s="655"/>
      <c r="CQK2180" s="1"/>
      <c r="CQL2180" s="1"/>
      <c r="CQN2180" s="650"/>
      <c r="CQO2180" s="645"/>
      <c r="CQP2180" s="659"/>
      <c r="CQQ2180" s="654"/>
      <c r="CQR2180" s="655"/>
      <c r="CQS2180" s="655"/>
      <c r="CQT2180" s="1"/>
      <c r="CQU2180" s="1"/>
      <c r="CQW2180" s="650"/>
      <c r="CQX2180" s="645"/>
      <c r="CQY2180" s="659"/>
      <c r="CQZ2180" s="654"/>
      <c r="CRA2180" s="655"/>
      <c r="CRB2180" s="655"/>
      <c r="CRC2180" s="1"/>
      <c r="CRD2180" s="1"/>
      <c r="CRF2180" s="650"/>
      <c r="CRG2180" s="645"/>
      <c r="CRH2180" s="659"/>
      <c r="CRI2180" s="654"/>
      <c r="CRJ2180" s="655"/>
      <c r="CRK2180" s="655"/>
      <c r="CRL2180" s="1"/>
      <c r="CRM2180" s="1"/>
      <c r="CRO2180" s="650"/>
      <c r="CRP2180" s="645"/>
      <c r="CRQ2180" s="659"/>
      <c r="CRR2180" s="654"/>
      <c r="CRS2180" s="655"/>
      <c r="CRT2180" s="655"/>
      <c r="CRU2180" s="1"/>
      <c r="CRV2180" s="1"/>
      <c r="CRX2180" s="650"/>
      <c r="CRY2180" s="645"/>
      <c r="CRZ2180" s="659"/>
      <c r="CSA2180" s="654"/>
      <c r="CSB2180" s="655"/>
      <c r="CSC2180" s="655"/>
      <c r="CSD2180" s="1"/>
      <c r="CSE2180" s="1"/>
      <c r="CSG2180" s="650"/>
      <c r="CSH2180" s="645"/>
      <c r="CSI2180" s="659"/>
      <c r="CSJ2180" s="654"/>
      <c r="CSK2180" s="655"/>
      <c r="CSL2180" s="655"/>
      <c r="CSM2180" s="1"/>
      <c r="CSN2180" s="1"/>
      <c r="CSP2180" s="650"/>
      <c r="CSQ2180" s="645"/>
      <c r="CSR2180" s="659"/>
      <c r="CSS2180" s="654"/>
      <c r="CST2180" s="655"/>
      <c r="CSU2180" s="655"/>
      <c r="CSV2180" s="1"/>
      <c r="CSW2180" s="1"/>
      <c r="CSY2180" s="650"/>
      <c r="CSZ2180" s="645"/>
      <c r="CTA2180" s="659"/>
      <c r="CTB2180" s="654"/>
      <c r="CTC2180" s="655"/>
      <c r="CTD2180" s="655"/>
      <c r="CTE2180" s="1"/>
      <c r="CTF2180" s="1"/>
      <c r="CTH2180" s="650"/>
      <c r="CTI2180" s="645"/>
      <c r="CTJ2180" s="659"/>
      <c r="CTK2180" s="654"/>
      <c r="CTL2180" s="655"/>
      <c r="CTM2180" s="655"/>
      <c r="CTN2180" s="1"/>
      <c r="CTO2180" s="1"/>
      <c r="CTQ2180" s="650"/>
      <c r="CTR2180" s="645"/>
      <c r="CTS2180" s="659"/>
      <c r="CTT2180" s="654"/>
      <c r="CTU2180" s="655"/>
      <c r="CTV2180" s="655"/>
      <c r="CTW2180" s="1"/>
      <c r="CTX2180" s="1"/>
      <c r="CTZ2180" s="650"/>
      <c r="CUA2180" s="645"/>
      <c r="CUB2180" s="659"/>
      <c r="CUC2180" s="654"/>
      <c r="CUD2180" s="655"/>
      <c r="CUE2180" s="655"/>
      <c r="CUF2180" s="1"/>
      <c r="CUG2180" s="1"/>
      <c r="CUI2180" s="650"/>
      <c r="CUJ2180" s="645"/>
      <c r="CUK2180" s="659"/>
      <c r="CUL2180" s="654"/>
      <c r="CUM2180" s="655"/>
      <c r="CUN2180" s="655"/>
      <c r="CUO2180" s="1"/>
      <c r="CUP2180" s="1"/>
      <c r="CUR2180" s="650"/>
      <c r="CUS2180" s="645"/>
      <c r="CUT2180" s="659"/>
      <c r="CUU2180" s="654"/>
      <c r="CUV2180" s="655"/>
      <c r="CUW2180" s="655"/>
      <c r="CUX2180" s="1"/>
      <c r="CUY2180" s="1"/>
      <c r="CVA2180" s="650"/>
      <c r="CVB2180" s="645"/>
      <c r="CVC2180" s="659"/>
      <c r="CVD2180" s="654"/>
      <c r="CVE2180" s="655"/>
      <c r="CVF2180" s="655"/>
      <c r="CVG2180" s="1"/>
      <c r="CVH2180" s="1"/>
      <c r="CVJ2180" s="650"/>
      <c r="CVK2180" s="645"/>
      <c r="CVL2180" s="659"/>
      <c r="CVM2180" s="654"/>
      <c r="CVN2180" s="655"/>
      <c r="CVO2180" s="655"/>
      <c r="CVP2180" s="1"/>
      <c r="CVQ2180" s="1"/>
      <c r="CVS2180" s="650"/>
      <c r="CVT2180" s="645"/>
      <c r="CVU2180" s="659"/>
      <c r="CVV2180" s="654"/>
      <c r="CVW2180" s="655"/>
      <c r="CVX2180" s="655"/>
      <c r="CVY2180" s="1"/>
      <c r="CVZ2180" s="1"/>
      <c r="CWB2180" s="650"/>
      <c r="CWC2180" s="645"/>
      <c r="CWD2180" s="659"/>
      <c r="CWE2180" s="654"/>
      <c r="CWF2180" s="655"/>
      <c r="CWG2180" s="655"/>
      <c r="CWH2180" s="1"/>
      <c r="CWI2180" s="1"/>
      <c r="CWK2180" s="650"/>
      <c r="CWL2180" s="645"/>
      <c r="CWM2180" s="659"/>
      <c r="CWN2180" s="654"/>
      <c r="CWO2180" s="655"/>
      <c r="CWP2180" s="655"/>
      <c r="CWQ2180" s="1"/>
      <c r="CWR2180" s="1"/>
      <c r="CWT2180" s="650"/>
      <c r="CWU2180" s="645"/>
      <c r="CWV2180" s="659"/>
      <c r="CWW2180" s="654"/>
      <c r="CWX2180" s="655"/>
      <c r="CWY2180" s="655"/>
      <c r="CWZ2180" s="1"/>
      <c r="CXA2180" s="1"/>
      <c r="CXC2180" s="650"/>
      <c r="CXD2180" s="645"/>
      <c r="CXE2180" s="659"/>
      <c r="CXF2180" s="654"/>
      <c r="CXG2180" s="655"/>
      <c r="CXH2180" s="655"/>
      <c r="CXI2180" s="1"/>
      <c r="CXJ2180" s="1"/>
      <c r="CXL2180" s="650"/>
      <c r="CXM2180" s="645"/>
      <c r="CXN2180" s="659"/>
      <c r="CXO2180" s="654"/>
      <c r="CXP2180" s="655"/>
      <c r="CXQ2180" s="655"/>
      <c r="CXR2180" s="1"/>
      <c r="CXS2180" s="1"/>
      <c r="CXU2180" s="650"/>
      <c r="CXV2180" s="645"/>
      <c r="CXW2180" s="659"/>
      <c r="CXX2180" s="654"/>
      <c r="CXY2180" s="655"/>
      <c r="CXZ2180" s="655"/>
      <c r="CYA2180" s="1"/>
      <c r="CYB2180" s="1"/>
      <c r="CYD2180" s="650"/>
      <c r="CYE2180" s="645"/>
      <c r="CYF2180" s="659"/>
      <c r="CYG2180" s="654"/>
      <c r="CYH2180" s="655"/>
      <c r="CYI2180" s="655"/>
      <c r="CYJ2180" s="1"/>
      <c r="CYK2180" s="1"/>
      <c r="CYM2180" s="650"/>
      <c r="CYN2180" s="645"/>
      <c r="CYO2180" s="659"/>
      <c r="CYP2180" s="654"/>
      <c r="CYQ2180" s="655"/>
      <c r="CYR2180" s="655"/>
      <c r="CYS2180" s="1"/>
      <c r="CYT2180" s="1"/>
      <c r="CYV2180" s="650"/>
      <c r="CYW2180" s="645"/>
      <c r="CYX2180" s="659"/>
      <c r="CYY2180" s="654"/>
      <c r="CYZ2180" s="655"/>
      <c r="CZA2180" s="655"/>
      <c r="CZB2180" s="1"/>
      <c r="CZC2180" s="1"/>
      <c r="CZE2180" s="650"/>
      <c r="CZF2180" s="645"/>
      <c r="CZG2180" s="659"/>
      <c r="CZH2180" s="654"/>
      <c r="CZI2180" s="655"/>
      <c r="CZJ2180" s="655"/>
      <c r="CZK2180" s="1"/>
      <c r="CZL2180" s="1"/>
      <c r="CZN2180" s="650"/>
      <c r="CZO2180" s="645"/>
      <c r="CZP2180" s="659"/>
      <c r="CZQ2180" s="654"/>
      <c r="CZR2180" s="655"/>
      <c r="CZS2180" s="655"/>
      <c r="CZT2180" s="1"/>
      <c r="CZU2180" s="1"/>
      <c r="CZW2180" s="650"/>
      <c r="CZX2180" s="645"/>
      <c r="CZY2180" s="659"/>
      <c r="CZZ2180" s="654"/>
      <c r="DAA2180" s="655"/>
      <c r="DAB2180" s="655"/>
      <c r="DAC2180" s="1"/>
      <c r="DAD2180" s="1"/>
      <c r="DAF2180" s="650"/>
      <c r="DAG2180" s="645"/>
      <c r="DAH2180" s="659"/>
      <c r="DAI2180" s="654"/>
      <c r="DAJ2180" s="655"/>
      <c r="DAK2180" s="655"/>
      <c r="DAL2180" s="1"/>
      <c r="DAM2180" s="1"/>
      <c r="DAO2180" s="650"/>
      <c r="DAP2180" s="645"/>
      <c r="DAQ2180" s="659"/>
      <c r="DAR2180" s="654"/>
      <c r="DAS2180" s="655"/>
      <c r="DAT2180" s="655"/>
      <c r="DAU2180" s="1"/>
      <c r="DAV2180" s="1"/>
      <c r="DAX2180" s="650"/>
      <c r="DAY2180" s="645"/>
      <c r="DAZ2180" s="659"/>
      <c r="DBA2180" s="654"/>
      <c r="DBB2180" s="655"/>
      <c r="DBC2180" s="655"/>
      <c r="DBD2180" s="1"/>
      <c r="DBE2180" s="1"/>
      <c r="DBG2180" s="650"/>
      <c r="DBH2180" s="645"/>
      <c r="DBI2180" s="659"/>
      <c r="DBJ2180" s="654"/>
      <c r="DBK2180" s="655"/>
      <c r="DBL2180" s="655"/>
      <c r="DBM2180" s="1"/>
      <c r="DBN2180" s="1"/>
      <c r="DBP2180" s="650"/>
      <c r="DBQ2180" s="645"/>
      <c r="DBR2180" s="659"/>
      <c r="DBS2180" s="654"/>
      <c r="DBT2180" s="655"/>
      <c r="DBU2180" s="655"/>
      <c r="DBV2180" s="1"/>
      <c r="DBW2180" s="1"/>
      <c r="DBY2180" s="650"/>
      <c r="DBZ2180" s="645"/>
      <c r="DCA2180" s="659"/>
      <c r="DCB2180" s="654"/>
      <c r="DCC2180" s="655"/>
      <c r="DCD2180" s="655"/>
      <c r="DCE2180" s="1"/>
      <c r="DCF2180" s="1"/>
      <c r="DCH2180" s="650"/>
      <c r="DCI2180" s="645"/>
      <c r="DCJ2180" s="659"/>
      <c r="DCK2180" s="654"/>
      <c r="DCL2180" s="655"/>
      <c r="DCM2180" s="655"/>
      <c r="DCN2180" s="1"/>
      <c r="DCO2180" s="1"/>
      <c r="DCQ2180" s="650"/>
      <c r="DCR2180" s="645"/>
      <c r="DCS2180" s="659"/>
      <c r="DCT2180" s="654"/>
      <c r="DCU2180" s="655"/>
      <c r="DCV2180" s="655"/>
      <c r="DCW2180" s="1"/>
      <c r="DCX2180" s="1"/>
      <c r="DCZ2180" s="650"/>
      <c r="DDA2180" s="645"/>
      <c r="DDB2180" s="659"/>
      <c r="DDC2180" s="654"/>
      <c r="DDD2180" s="655"/>
      <c r="DDE2180" s="655"/>
      <c r="DDF2180" s="1"/>
      <c r="DDG2180" s="1"/>
      <c r="DDI2180" s="650"/>
      <c r="DDJ2180" s="645"/>
      <c r="DDK2180" s="659"/>
      <c r="DDL2180" s="654"/>
      <c r="DDM2180" s="655"/>
      <c r="DDN2180" s="655"/>
      <c r="DDO2180" s="1"/>
      <c r="DDP2180" s="1"/>
      <c r="DDR2180" s="650"/>
      <c r="DDS2180" s="645"/>
      <c r="DDT2180" s="659"/>
      <c r="DDU2180" s="654"/>
      <c r="DDV2180" s="655"/>
      <c r="DDW2180" s="655"/>
      <c r="DDX2180" s="1"/>
      <c r="DDY2180" s="1"/>
      <c r="DEA2180" s="650"/>
      <c r="DEB2180" s="645"/>
      <c r="DEC2180" s="659"/>
      <c r="DED2180" s="654"/>
      <c r="DEE2180" s="655"/>
      <c r="DEF2180" s="655"/>
      <c r="DEG2180" s="1"/>
      <c r="DEH2180" s="1"/>
      <c r="DEJ2180" s="650"/>
      <c r="DEK2180" s="645"/>
      <c r="DEL2180" s="659"/>
      <c r="DEM2180" s="654"/>
      <c r="DEN2180" s="655"/>
      <c r="DEO2180" s="655"/>
      <c r="DEP2180" s="1"/>
      <c r="DEQ2180" s="1"/>
      <c r="DES2180" s="650"/>
      <c r="DET2180" s="645"/>
      <c r="DEU2180" s="659"/>
      <c r="DEV2180" s="654"/>
      <c r="DEW2180" s="655"/>
      <c r="DEX2180" s="655"/>
      <c r="DEY2180" s="1"/>
      <c r="DEZ2180" s="1"/>
      <c r="DFB2180" s="650"/>
      <c r="DFC2180" s="645"/>
      <c r="DFD2180" s="659"/>
      <c r="DFE2180" s="654"/>
      <c r="DFF2180" s="655"/>
      <c r="DFG2180" s="655"/>
      <c r="DFH2180" s="1"/>
      <c r="DFI2180" s="1"/>
      <c r="DFK2180" s="650"/>
      <c r="DFL2180" s="645"/>
      <c r="DFM2180" s="659"/>
      <c r="DFN2180" s="654"/>
      <c r="DFO2180" s="655"/>
      <c r="DFP2180" s="655"/>
      <c r="DFQ2180" s="1"/>
      <c r="DFR2180" s="1"/>
      <c r="DFT2180" s="650"/>
      <c r="DFU2180" s="645"/>
      <c r="DFV2180" s="659"/>
      <c r="DFW2180" s="654"/>
      <c r="DFX2180" s="655"/>
      <c r="DFY2180" s="655"/>
      <c r="DFZ2180" s="1"/>
      <c r="DGA2180" s="1"/>
      <c r="DGC2180" s="650"/>
      <c r="DGD2180" s="645"/>
      <c r="DGE2180" s="659"/>
      <c r="DGF2180" s="654"/>
      <c r="DGG2180" s="655"/>
      <c r="DGH2180" s="655"/>
      <c r="DGI2180" s="1"/>
      <c r="DGJ2180" s="1"/>
      <c r="DGL2180" s="650"/>
      <c r="DGM2180" s="645"/>
      <c r="DGN2180" s="659"/>
      <c r="DGO2180" s="654"/>
      <c r="DGP2180" s="655"/>
      <c r="DGQ2180" s="655"/>
      <c r="DGR2180" s="1"/>
      <c r="DGS2180" s="1"/>
      <c r="DGU2180" s="650"/>
      <c r="DGV2180" s="645"/>
      <c r="DGW2180" s="659"/>
      <c r="DGX2180" s="654"/>
      <c r="DGY2180" s="655"/>
      <c r="DGZ2180" s="655"/>
      <c r="DHA2180" s="1"/>
      <c r="DHB2180" s="1"/>
      <c r="DHD2180" s="650"/>
      <c r="DHE2180" s="645"/>
      <c r="DHF2180" s="659"/>
      <c r="DHG2180" s="654"/>
      <c r="DHH2180" s="655"/>
      <c r="DHI2180" s="655"/>
      <c r="DHJ2180" s="1"/>
      <c r="DHK2180" s="1"/>
      <c r="DHM2180" s="650"/>
      <c r="DHN2180" s="645"/>
      <c r="DHO2180" s="659"/>
      <c r="DHP2180" s="654"/>
      <c r="DHQ2180" s="655"/>
      <c r="DHR2180" s="655"/>
      <c r="DHS2180" s="1"/>
      <c r="DHT2180" s="1"/>
      <c r="DHV2180" s="650"/>
      <c r="DHW2180" s="645"/>
      <c r="DHX2180" s="659"/>
      <c r="DHY2180" s="654"/>
      <c r="DHZ2180" s="655"/>
      <c r="DIA2180" s="655"/>
      <c r="DIB2180" s="1"/>
      <c r="DIC2180" s="1"/>
      <c r="DIE2180" s="650"/>
      <c r="DIF2180" s="645"/>
      <c r="DIG2180" s="659"/>
      <c r="DIH2180" s="654"/>
      <c r="DII2180" s="655"/>
      <c r="DIJ2180" s="655"/>
      <c r="DIK2180" s="1"/>
      <c r="DIL2180" s="1"/>
      <c r="DIN2180" s="650"/>
      <c r="DIO2180" s="645"/>
      <c r="DIP2180" s="659"/>
      <c r="DIQ2180" s="654"/>
      <c r="DIR2180" s="655"/>
      <c r="DIS2180" s="655"/>
      <c r="DIT2180" s="1"/>
      <c r="DIU2180" s="1"/>
      <c r="DIW2180" s="650"/>
      <c r="DIX2180" s="645"/>
      <c r="DIY2180" s="659"/>
      <c r="DIZ2180" s="654"/>
      <c r="DJA2180" s="655"/>
      <c r="DJB2180" s="655"/>
      <c r="DJC2180" s="1"/>
      <c r="DJD2180" s="1"/>
      <c r="DJF2180" s="650"/>
      <c r="DJG2180" s="645"/>
      <c r="DJH2180" s="659"/>
      <c r="DJI2180" s="654"/>
      <c r="DJJ2180" s="655"/>
      <c r="DJK2180" s="655"/>
      <c r="DJL2180" s="1"/>
      <c r="DJM2180" s="1"/>
      <c r="DJO2180" s="650"/>
      <c r="DJP2180" s="645"/>
      <c r="DJQ2180" s="659"/>
      <c r="DJR2180" s="654"/>
      <c r="DJS2180" s="655"/>
      <c r="DJT2180" s="655"/>
      <c r="DJU2180" s="1"/>
      <c r="DJV2180" s="1"/>
      <c r="DJX2180" s="650"/>
      <c r="DJY2180" s="645"/>
      <c r="DJZ2180" s="659"/>
      <c r="DKA2180" s="654"/>
      <c r="DKB2180" s="655"/>
      <c r="DKC2180" s="655"/>
      <c r="DKD2180" s="1"/>
      <c r="DKE2180" s="1"/>
      <c r="DKG2180" s="650"/>
      <c r="DKH2180" s="645"/>
      <c r="DKI2180" s="659"/>
      <c r="DKJ2180" s="654"/>
      <c r="DKK2180" s="655"/>
      <c r="DKL2180" s="655"/>
      <c r="DKM2180" s="1"/>
      <c r="DKN2180" s="1"/>
      <c r="DKP2180" s="650"/>
      <c r="DKQ2180" s="645"/>
      <c r="DKR2180" s="659"/>
      <c r="DKS2180" s="654"/>
      <c r="DKT2180" s="655"/>
      <c r="DKU2180" s="655"/>
      <c r="DKV2180" s="1"/>
      <c r="DKW2180" s="1"/>
      <c r="DKY2180" s="650"/>
      <c r="DKZ2180" s="645"/>
      <c r="DLA2180" s="659"/>
      <c r="DLB2180" s="654"/>
      <c r="DLC2180" s="655"/>
      <c r="DLD2180" s="655"/>
      <c r="DLE2180" s="1"/>
      <c r="DLF2180" s="1"/>
      <c r="DLH2180" s="650"/>
      <c r="DLI2180" s="645"/>
      <c r="DLJ2180" s="659"/>
      <c r="DLK2180" s="654"/>
      <c r="DLL2180" s="655"/>
      <c r="DLM2180" s="655"/>
      <c r="DLN2180" s="1"/>
      <c r="DLO2180" s="1"/>
      <c r="DLQ2180" s="650"/>
      <c r="DLR2180" s="645"/>
      <c r="DLS2180" s="659"/>
      <c r="DLT2180" s="654"/>
      <c r="DLU2180" s="655"/>
      <c r="DLV2180" s="655"/>
      <c r="DLW2180" s="1"/>
      <c r="DLX2180" s="1"/>
      <c r="DLZ2180" s="650"/>
      <c r="DMA2180" s="645"/>
      <c r="DMB2180" s="659"/>
      <c r="DMC2180" s="654"/>
      <c r="DMD2180" s="655"/>
      <c r="DME2180" s="655"/>
      <c r="DMF2180" s="1"/>
      <c r="DMG2180" s="1"/>
      <c r="DMI2180" s="650"/>
      <c r="DMJ2180" s="645"/>
      <c r="DMK2180" s="659"/>
      <c r="DML2180" s="654"/>
      <c r="DMM2180" s="655"/>
      <c r="DMN2180" s="655"/>
      <c r="DMO2180" s="1"/>
      <c r="DMP2180" s="1"/>
      <c r="DMR2180" s="650"/>
      <c r="DMS2180" s="645"/>
      <c r="DMT2180" s="659"/>
      <c r="DMU2180" s="654"/>
      <c r="DMV2180" s="655"/>
      <c r="DMW2180" s="655"/>
      <c r="DMX2180" s="1"/>
      <c r="DMY2180" s="1"/>
      <c r="DNA2180" s="650"/>
      <c r="DNB2180" s="645"/>
      <c r="DNC2180" s="659"/>
      <c r="DND2180" s="654"/>
      <c r="DNE2180" s="655"/>
      <c r="DNF2180" s="655"/>
      <c r="DNG2180" s="1"/>
      <c r="DNH2180" s="1"/>
      <c r="DNJ2180" s="650"/>
      <c r="DNK2180" s="645"/>
      <c r="DNL2180" s="659"/>
      <c r="DNM2180" s="654"/>
      <c r="DNN2180" s="655"/>
      <c r="DNO2180" s="655"/>
      <c r="DNP2180" s="1"/>
      <c r="DNQ2180" s="1"/>
      <c r="DNS2180" s="650"/>
      <c r="DNT2180" s="645"/>
      <c r="DNU2180" s="659"/>
      <c r="DNV2180" s="654"/>
      <c r="DNW2180" s="655"/>
      <c r="DNX2180" s="655"/>
      <c r="DNY2180" s="1"/>
      <c r="DNZ2180" s="1"/>
      <c r="DOB2180" s="650"/>
      <c r="DOC2180" s="645"/>
      <c r="DOD2180" s="659"/>
      <c r="DOE2180" s="654"/>
      <c r="DOF2180" s="655"/>
      <c r="DOG2180" s="655"/>
      <c r="DOH2180" s="1"/>
      <c r="DOI2180" s="1"/>
      <c r="DOK2180" s="650"/>
      <c r="DOL2180" s="645"/>
      <c r="DOM2180" s="659"/>
      <c r="DON2180" s="654"/>
      <c r="DOO2180" s="655"/>
      <c r="DOP2180" s="655"/>
      <c r="DOQ2180" s="1"/>
      <c r="DOR2180" s="1"/>
      <c r="DOT2180" s="650"/>
      <c r="DOU2180" s="645"/>
      <c r="DOV2180" s="659"/>
      <c r="DOW2180" s="654"/>
      <c r="DOX2180" s="655"/>
      <c r="DOY2180" s="655"/>
      <c r="DOZ2180" s="1"/>
      <c r="DPA2180" s="1"/>
      <c r="DPC2180" s="650"/>
      <c r="DPD2180" s="645"/>
      <c r="DPE2180" s="659"/>
      <c r="DPF2180" s="654"/>
      <c r="DPG2180" s="655"/>
      <c r="DPH2180" s="655"/>
      <c r="DPI2180" s="1"/>
      <c r="DPJ2180" s="1"/>
      <c r="DPL2180" s="650"/>
      <c r="DPM2180" s="645"/>
      <c r="DPN2180" s="659"/>
      <c r="DPO2180" s="654"/>
      <c r="DPP2180" s="655"/>
      <c r="DPQ2180" s="655"/>
      <c r="DPR2180" s="1"/>
      <c r="DPS2180" s="1"/>
      <c r="DPU2180" s="650"/>
      <c r="DPV2180" s="645"/>
      <c r="DPW2180" s="659"/>
      <c r="DPX2180" s="654"/>
      <c r="DPY2180" s="655"/>
      <c r="DPZ2180" s="655"/>
      <c r="DQA2180" s="1"/>
      <c r="DQB2180" s="1"/>
      <c r="DQD2180" s="650"/>
      <c r="DQE2180" s="645"/>
      <c r="DQF2180" s="659"/>
      <c r="DQG2180" s="654"/>
      <c r="DQH2180" s="655"/>
      <c r="DQI2180" s="655"/>
      <c r="DQJ2180" s="1"/>
      <c r="DQK2180" s="1"/>
      <c r="DQM2180" s="650"/>
      <c r="DQN2180" s="645"/>
      <c r="DQO2180" s="659"/>
      <c r="DQP2180" s="654"/>
      <c r="DQQ2180" s="655"/>
      <c r="DQR2180" s="655"/>
      <c r="DQS2180" s="1"/>
      <c r="DQT2180" s="1"/>
      <c r="DQV2180" s="650"/>
      <c r="DQW2180" s="645"/>
      <c r="DQX2180" s="659"/>
      <c r="DQY2180" s="654"/>
      <c r="DQZ2180" s="655"/>
      <c r="DRA2180" s="655"/>
      <c r="DRB2180" s="1"/>
      <c r="DRC2180" s="1"/>
      <c r="DRE2180" s="650"/>
      <c r="DRF2180" s="645"/>
      <c r="DRG2180" s="659"/>
      <c r="DRH2180" s="654"/>
      <c r="DRI2180" s="655"/>
      <c r="DRJ2180" s="655"/>
      <c r="DRK2180" s="1"/>
      <c r="DRL2180" s="1"/>
      <c r="DRN2180" s="650"/>
      <c r="DRO2180" s="645"/>
      <c r="DRP2180" s="659"/>
      <c r="DRQ2180" s="654"/>
      <c r="DRR2180" s="655"/>
      <c r="DRS2180" s="655"/>
      <c r="DRT2180" s="1"/>
      <c r="DRU2180" s="1"/>
      <c r="DRW2180" s="650"/>
      <c r="DRX2180" s="645"/>
      <c r="DRY2180" s="659"/>
      <c r="DRZ2180" s="654"/>
      <c r="DSA2180" s="655"/>
      <c r="DSB2180" s="655"/>
      <c r="DSC2180" s="1"/>
      <c r="DSD2180" s="1"/>
      <c r="DSF2180" s="650"/>
      <c r="DSG2180" s="645"/>
      <c r="DSH2180" s="659"/>
      <c r="DSI2180" s="654"/>
      <c r="DSJ2180" s="655"/>
      <c r="DSK2180" s="655"/>
      <c r="DSL2180" s="1"/>
      <c r="DSM2180" s="1"/>
      <c r="DSO2180" s="650"/>
      <c r="DSP2180" s="645"/>
      <c r="DSQ2180" s="659"/>
      <c r="DSR2180" s="654"/>
      <c r="DSS2180" s="655"/>
      <c r="DST2180" s="655"/>
      <c r="DSU2180" s="1"/>
      <c r="DSV2180" s="1"/>
      <c r="DSX2180" s="650"/>
      <c r="DSY2180" s="645"/>
      <c r="DSZ2180" s="659"/>
      <c r="DTA2180" s="654"/>
      <c r="DTB2180" s="655"/>
      <c r="DTC2180" s="655"/>
      <c r="DTD2180" s="1"/>
      <c r="DTE2180" s="1"/>
      <c r="DTG2180" s="650"/>
      <c r="DTH2180" s="645"/>
      <c r="DTI2180" s="659"/>
      <c r="DTJ2180" s="654"/>
      <c r="DTK2180" s="655"/>
      <c r="DTL2180" s="655"/>
      <c r="DTM2180" s="1"/>
      <c r="DTN2180" s="1"/>
      <c r="DTP2180" s="650"/>
      <c r="DTQ2180" s="645"/>
      <c r="DTR2180" s="659"/>
      <c r="DTS2180" s="654"/>
      <c r="DTT2180" s="655"/>
      <c r="DTU2180" s="655"/>
      <c r="DTV2180" s="1"/>
      <c r="DTW2180" s="1"/>
      <c r="DTY2180" s="650"/>
      <c r="DTZ2180" s="645"/>
      <c r="DUA2180" s="659"/>
      <c r="DUB2180" s="654"/>
      <c r="DUC2180" s="655"/>
      <c r="DUD2180" s="655"/>
      <c r="DUE2180" s="1"/>
      <c r="DUF2180" s="1"/>
      <c r="DUH2180" s="650"/>
      <c r="DUI2180" s="645"/>
      <c r="DUJ2180" s="659"/>
      <c r="DUK2180" s="654"/>
      <c r="DUL2180" s="655"/>
      <c r="DUM2180" s="655"/>
      <c r="DUN2180" s="1"/>
      <c r="DUO2180" s="1"/>
      <c r="DUQ2180" s="650"/>
      <c r="DUR2180" s="645"/>
      <c r="DUS2180" s="659"/>
      <c r="DUT2180" s="654"/>
      <c r="DUU2180" s="655"/>
      <c r="DUV2180" s="655"/>
      <c r="DUW2180" s="1"/>
      <c r="DUX2180" s="1"/>
      <c r="DUZ2180" s="650"/>
      <c r="DVA2180" s="645"/>
      <c r="DVB2180" s="659"/>
      <c r="DVC2180" s="654"/>
      <c r="DVD2180" s="655"/>
      <c r="DVE2180" s="655"/>
      <c r="DVF2180" s="1"/>
      <c r="DVG2180" s="1"/>
      <c r="DVI2180" s="650"/>
      <c r="DVJ2180" s="645"/>
      <c r="DVK2180" s="659"/>
      <c r="DVL2180" s="654"/>
      <c r="DVM2180" s="655"/>
      <c r="DVN2180" s="655"/>
      <c r="DVO2180" s="1"/>
      <c r="DVP2180" s="1"/>
      <c r="DVR2180" s="650"/>
      <c r="DVS2180" s="645"/>
      <c r="DVT2180" s="659"/>
      <c r="DVU2180" s="654"/>
      <c r="DVV2180" s="655"/>
      <c r="DVW2180" s="655"/>
      <c r="DVX2180" s="1"/>
      <c r="DVY2180" s="1"/>
      <c r="DWA2180" s="650"/>
      <c r="DWB2180" s="645"/>
      <c r="DWC2180" s="659"/>
      <c r="DWD2180" s="654"/>
      <c r="DWE2180" s="655"/>
      <c r="DWF2180" s="655"/>
      <c r="DWG2180" s="1"/>
      <c r="DWH2180" s="1"/>
      <c r="DWJ2180" s="650"/>
      <c r="DWK2180" s="645"/>
      <c r="DWL2180" s="659"/>
      <c r="DWM2180" s="654"/>
      <c r="DWN2180" s="655"/>
      <c r="DWO2180" s="655"/>
      <c r="DWP2180" s="1"/>
      <c r="DWQ2180" s="1"/>
      <c r="DWS2180" s="650"/>
      <c r="DWT2180" s="645"/>
      <c r="DWU2180" s="659"/>
      <c r="DWV2180" s="654"/>
      <c r="DWW2180" s="655"/>
      <c r="DWX2180" s="655"/>
      <c r="DWY2180" s="1"/>
      <c r="DWZ2180" s="1"/>
      <c r="DXB2180" s="650"/>
      <c r="DXC2180" s="645"/>
      <c r="DXD2180" s="659"/>
      <c r="DXE2180" s="654"/>
      <c r="DXF2180" s="655"/>
      <c r="DXG2180" s="655"/>
      <c r="DXH2180" s="1"/>
      <c r="DXI2180" s="1"/>
      <c r="DXK2180" s="650"/>
      <c r="DXL2180" s="645"/>
      <c r="DXM2180" s="659"/>
      <c r="DXN2180" s="654"/>
      <c r="DXO2180" s="655"/>
      <c r="DXP2180" s="655"/>
      <c r="DXQ2180" s="1"/>
      <c r="DXR2180" s="1"/>
      <c r="DXT2180" s="650"/>
      <c r="DXU2180" s="645"/>
      <c r="DXV2180" s="659"/>
      <c r="DXW2180" s="654"/>
      <c r="DXX2180" s="655"/>
      <c r="DXY2180" s="655"/>
      <c r="DXZ2180" s="1"/>
      <c r="DYA2180" s="1"/>
      <c r="DYC2180" s="650"/>
      <c r="DYD2180" s="645"/>
      <c r="DYE2180" s="659"/>
      <c r="DYF2180" s="654"/>
      <c r="DYG2180" s="655"/>
      <c r="DYH2180" s="655"/>
      <c r="DYI2180" s="1"/>
      <c r="DYJ2180" s="1"/>
      <c r="DYL2180" s="650"/>
      <c r="DYM2180" s="645"/>
      <c r="DYN2180" s="659"/>
      <c r="DYO2180" s="654"/>
      <c r="DYP2180" s="655"/>
      <c r="DYQ2180" s="655"/>
      <c r="DYR2180" s="1"/>
      <c r="DYS2180" s="1"/>
      <c r="DYU2180" s="650"/>
      <c r="DYV2180" s="645"/>
      <c r="DYW2180" s="659"/>
      <c r="DYX2180" s="654"/>
      <c r="DYY2180" s="655"/>
      <c r="DYZ2180" s="655"/>
      <c r="DZA2180" s="1"/>
      <c r="DZB2180" s="1"/>
      <c r="DZD2180" s="650"/>
      <c r="DZE2180" s="645"/>
      <c r="DZF2180" s="659"/>
      <c r="DZG2180" s="654"/>
      <c r="DZH2180" s="655"/>
      <c r="DZI2180" s="655"/>
      <c r="DZJ2180" s="1"/>
      <c r="DZK2180" s="1"/>
      <c r="DZM2180" s="650"/>
      <c r="DZN2180" s="645"/>
      <c r="DZO2180" s="659"/>
      <c r="DZP2180" s="654"/>
      <c r="DZQ2180" s="655"/>
      <c r="DZR2180" s="655"/>
      <c r="DZS2180" s="1"/>
      <c r="DZT2180" s="1"/>
      <c r="DZV2180" s="650"/>
      <c r="DZW2180" s="645"/>
      <c r="DZX2180" s="659"/>
      <c r="DZY2180" s="654"/>
      <c r="DZZ2180" s="655"/>
      <c r="EAA2180" s="655"/>
      <c r="EAB2180" s="1"/>
      <c r="EAC2180" s="1"/>
      <c r="EAE2180" s="650"/>
      <c r="EAF2180" s="645"/>
      <c r="EAG2180" s="659"/>
      <c r="EAH2180" s="654"/>
      <c r="EAI2180" s="655"/>
      <c r="EAJ2180" s="655"/>
      <c r="EAK2180" s="1"/>
      <c r="EAL2180" s="1"/>
      <c r="EAN2180" s="650"/>
      <c r="EAO2180" s="645"/>
      <c r="EAP2180" s="659"/>
      <c r="EAQ2180" s="654"/>
      <c r="EAR2180" s="655"/>
      <c r="EAS2180" s="655"/>
      <c r="EAT2180" s="1"/>
      <c r="EAU2180" s="1"/>
      <c r="EAW2180" s="650"/>
      <c r="EAX2180" s="645"/>
      <c r="EAY2180" s="659"/>
      <c r="EAZ2180" s="654"/>
      <c r="EBA2180" s="655"/>
      <c r="EBB2180" s="655"/>
      <c r="EBC2180" s="1"/>
      <c r="EBD2180" s="1"/>
      <c r="EBF2180" s="650"/>
      <c r="EBG2180" s="645"/>
      <c r="EBH2180" s="659"/>
      <c r="EBI2180" s="654"/>
      <c r="EBJ2180" s="655"/>
      <c r="EBK2180" s="655"/>
      <c r="EBL2180" s="1"/>
      <c r="EBM2180" s="1"/>
      <c r="EBO2180" s="650"/>
      <c r="EBP2180" s="645"/>
      <c r="EBQ2180" s="659"/>
      <c r="EBR2180" s="654"/>
      <c r="EBS2180" s="655"/>
      <c r="EBT2180" s="655"/>
      <c r="EBU2180" s="1"/>
      <c r="EBV2180" s="1"/>
      <c r="EBX2180" s="650"/>
      <c r="EBY2180" s="645"/>
      <c r="EBZ2180" s="659"/>
      <c r="ECA2180" s="654"/>
      <c r="ECB2180" s="655"/>
      <c r="ECC2180" s="655"/>
      <c r="ECD2180" s="1"/>
      <c r="ECE2180" s="1"/>
      <c r="ECG2180" s="650"/>
      <c r="ECH2180" s="645"/>
      <c r="ECI2180" s="659"/>
      <c r="ECJ2180" s="654"/>
      <c r="ECK2180" s="655"/>
      <c r="ECL2180" s="655"/>
      <c r="ECM2180" s="1"/>
      <c r="ECN2180" s="1"/>
      <c r="ECP2180" s="650"/>
      <c r="ECQ2180" s="645"/>
      <c r="ECR2180" s="659"/>
      <c r="ECS2180" s="654"/>
      <c r="ECT2180" s="655"/>
      <c r="ECU2180" s="655"/>
      <c r="ECV2180" s="1"/>
      <c r="ECW2180" s="1"/>
      <c r="ECY2180" s="650"/>
      <c r="ECZ2180" s="645"/>
      <c r="EDA2180" s="659"/>
      <c r="EDB2180" s="654"/>
      <c r="EDC2180" s="655"/>
      <c r="EDD2180" s="655"/>
      <c r="EDE2180" s="1"/>
      <c r="EDF2180" s="1"/>
      <c r="EDH2180" s="650"/>
      <c r="EDI2180" s="645"/>
      <c r="EDJ2180" s="659"/>
      <c r="EDK2180" s="654"/>
      <c r="EDL2180" s="655"/>
      <c r="EDM2180" s="655"/>
      <c r="EDN2180" s="1"/>
      <c r="EDO2180" s="1"/>
      <c r="EDQ2180" s="650"/>
      <c r="EDR2180" s="645"/>
      <c r="EDS2180" s="659"/>
      <c r="EDT2180" s="654"/>
      <c r="EDU2180" s="655"/>
      <c r="EDV2180" s="655"/>
      <c r="EDW2180" s="1"/>
      <c r="EDX2180" s="1"/>
      <c r="EDZ2180" s="650"/>
      <c r="EEA2180" s="645"/>
      <c r="EEB2180" s="659"/>
      <c r="EEC2180" s="654"/>
      <c r="EED2180" s="655"/>
      <c r="EEE2180" s="655"/>
      <c r="EEF2180" s="1"/>
      <c r="EEG2180" s="1"/>
      <c r="EEI2180" s="650"/>
      <c r="EEJ2180" s="645"/>
      <c r="EEK2180" s="659"/>
      <c r="EEL2180" s="654"/>
      <c r="EEM2180" s="655"/>
      <c r="EEN2180" s="655"/>
      <c r="EEO2180" s="1"/>
      <c r="EEP2180" s="1"/>
      <c r="EER2180" s="650"/>
      <c r="EES2180" s="645"/>
      <c r="EET2180" s="659"/>
      <c r="EEU2180" s="654"/>
      <c r="EEV2180" s="655"/>
      <c r="EEW2180" s="655"/>
      <c r="EEX2180" s="1"/>
      <c r="EEY2180" s="1"/>
      <c r="EFA2180" s="650"/>
      <c r="EFB2180" s="645"/>
      <c r="EFC2180" s="659"/>
      <c r="EFD2180" s="654"/>
      <c r="EFE2180" s="655"/>
      <c r="EFF2180" s="655"/>
      <c r="EFG2180" s="1"/>
      <c r="EFH2180" s="1"/>
      <c r="EFJ2180" s="650"/>
      <c r="EFK2180" s="645"/>
      <c r="EFL2180" s="659"/>
      <c r="EFM2180" s="654"/>
      <c r="EFN2180" s="655"/>
      <c r="EFO2180" s="655"/>
      <c r="EFP2180" s="1"/>
      <c r="EFQ2180" s="1"/>
      <c r="EFS2180" s="650"/>
      <c r="EFT2180" s="645"/>
      <c r="EFU2180" s="659"/>
      <c r="EFV2180" s="654"/>
      <c r="EFW2180" s="655"/>
      <c r="EFX2180" s="655"/>
      <c r="EFY2180" s="1"/>
      <c r="EFZ2180" s="1"/>
      <c r="EGB2180" s="650"/>
      <c r="EGC2180" s="645"/>
      <c r="EGD2180" s="659"/>
      <c r="EGE2180" s="654"/>
      <c r="EGF2180" s="655"/>
      <c r="EGG2180" s="655"/>
      <c r="EGH2180" s="1"/>
      <c r="EGI2180" s="1"/>
      <c r="EGK2180" s="650"/>
      <c r="EGL2180" s="645"/>
      <c r="EGM2180" s="659"/>
      <c r="EGN2180" s="654"/>
      <c r="EGO2180" s="655"/>
      <c r="EGP2180" s="655"/>
      <c r="EGQ2180" s="1"/>
      <c r="EGR2180" s="1"/>
      <c r="EGT2180" s="650"/>
      <c r="EGU2180" s="645"/>
      <c r="EGV2180" s="659"/>
      <c r="EGW2180" s="654"/>
      <c r="EGX2180" s="655"/>
      <c r="EGY2180" s="655"/>
      <c r="EGZ2180" s="1"/>
      <c r="EHA2180" s="1"/>
      <c r="EHC2180" s="650"/>
      <c r="EHD2180" s="645"/>
      <c r="EHE2180" s="659"/>
      <c r="EHF2180" s="654"/>
      <c r="EHG2180" s="655"/>
      <c r="EHH2180" s="655"/>
      <c r="EHI2180" s="1"/>
      <c r="EHJ2180" s="1"/>
      <c r="EHL2180" s="650"/>
      <c r="EHM2180" s="645"/>
      <c r="EHN2180" s="659"/>
      <c r="EHO2180" s="654"/>
      <c r="EHP2180" s="655"/>
      <c r="EHQ2180" s="655"/>
      <c r="EHR2180" s="1"/>
      <c r="EHS2180" s="1"/>
      <c r="EHU2180" s="650"/>
      <c r="EHV2180" s="645"/>
      <c r="EHW2180" s="659"/>
      <c r="EHX2180" s="654"/>
      <c r="EHY2180" s="655"/>
      <c r="EHZ2180" s="655"/>
      <c r="EIA2180" s="1"/>
      <c r="EIB2180" s="1"/>
      <c r="EID2180" s="650"/>
      <c r="EIE2180" s="645"/>
      <c r="EIF2180" s="659"/>
      <c r="EIG2180" s="654"/>
      <c r="EIH2180" s="655"/>
      <c r="EII2180" s="655"/>
      <c r="EIJ2180" s="1"/>
      <c r="EIK2180" s="1"/>
      <c r="EIM2180" s="650"/>
      <c r="EIN2180" s="645"/>
      <c r="EIO2180" s="659"/>
      <c r="EIP2180" s="654"/>
      <c r="EIQ2180" s="655"/>
      <c r="EIR2180" s="655"/>
      <c r="EIS2180" s="1"/>
      <c r="EIT2180" s="1"/>
      <c r="EIV2180" s="650"/>
      <c r="EIW2180" s="645"/>
      <c r="EIX2180" s="659"/>
      <c r="EIY2180" s="654"/>
      <c r="EIZ2180" s="655"/>
      <c r="EJA2180" s="655"/>
      <c r="EJB2180" s="1"/>
      <c r="EJC2180" s="1"/>
      <c r="EJE2180" s="650"/>
      <c r="EJF2180" s="645"/>
      <c r="EJG2180" s="659"/>
      <c r="EJH2180" s="654"/>
      <c r="EJI2180" s="655"/>
      <c r="EJJ2180" s="655"/>
      <c r="EJK2180" s="1"/>
      <c r="EJL2180" s="1"/>
      <c r="EJN2180" s="650"/>
      <c r="EJO2180" s="645"/>
      <c r="EJP2180" s="659"/>
      <c r="EJQ2180" s="654"/>
      <c r="EJR2180" s="655"/>
      <c r="EJS2180" s="655"/>
      <c r="EJT2180" s="1"/>
      <c r="EJU2180" s="1"/>
      <c r="EJW2180" s="650"/>
      <c r="EJX2180" s="645"/>
      <c r="EJY2180" s="659"/>
      <c r="EJZ2180" s="654"/>
      <c r="EKA2180" s="655"/>
      <c r="EKB2180" s="655"/>
      <c r="EKC2180" s="1"/>
      <c r="EKD2180" s="1"/>
      <c r="EKF2180" s="650"/>
      <c r="EKG2180" s="645"/>
      <c r="EKH2180" s="659"/>
      <c r="EKI2180" s="654"/>
      <c r="EKJ2180" s="655"/>
      <c r="EKK2180" s="655"/>
      <c r="EKL2180" s="1"/>
      <c r="EKM2180" s="1"/>
      <c r="EKO2180" s="650"/>
      <c r="EKP2180" s="645"/>
      <c r="EKQ2180" s="659"/>
      <c r="EKR2180" s="654"/>
      <c r="EKS2180" s="655"/>
      <c r="EKT2180" s="655"/>
      <c r="EKU2180" s="1"/>
      <c r="EKV2180" s="1"/>
      <c r="EKX2180" s="650"/>
      <c r="EKY2180" s="645"/>
      <c r="EKZ2180" s="659"/>
      <c r="ELA2180" s="654"/>
      <c r="ELB2180" s="655"/>
      <c r="ELC2180" s="655"/>
      <c r="ELD2180" s="1"/>
      <c r="ELE2180" s="1"/>
      <c r="ELG2180" s="650"/>
      <c r="ELH2180" s="645"/>
      <c r="ELI2180" s="659"/>
      <c r="ELJ2180" s="654"/>
      <c r="ELK2180" s="655"/>
      <c r="ELL2180" s="655"/>
      <c r="ELM2180" s="1"/>
      <c r="ELN2180" s="1"/>
      <c r="ELP2180" s="650"/>
      <c r="ELQ2180" s="645"/>
      <c r="ELR2180" s="659"/>
      <c r="ELS2180" s="654"/>
      <c r="ELT2180" s="655"/>
      <c r="ELU2180" s="655"/>
      <c r="ELV2180" s="1"/>
      <c r="ELW2180" s="1"/>
      <c r="ELY2180" s="650"/>
      <c r="ELZ2180" s="645"/>
      <c r="EMA2180" s="659"/>
      <c r="EMB2180" s="654"/>
      <c r="EMC2180" s="655"/>
      <c r="EMD2180" s="655"/>
      <c r="EME2180" s="1"/>
      <c r="EMF2180" s="1"/>
      <c r="EMH2180" s="650"/>
      <c r="EMI2180" s="645"/>
      <c r="EMJ2180" s="659"/>
      <c r="EMK2180" s="654"/>
      <c r="EML2180" s="655"/>
      <c r="EMM2180" s="655"/>
      <c r="EMN2180" s="1"/>
      <c r="EMO2180" s="1"/>
      <c r="EMQ2180" s="650"/>
      <c r="EMR2180" s="645"/>
      <c r="EMS2180" s="659"/>
      <c r="EMT2180" s="654"/>
      <c r="EMU2180" s="655"/>
      <c r="EMV2180" s="655"/>
      <c r="EMW2180" s="1"/>
      <c r="EMX2180" s="1"/>
      <c r="EMZ2180" s="650"/>
      <c r="ENA2180" s="645"/>
      <c r="ENB2180" s="659"/>
      <c r="ENC2180" s="654"/>
      <c r="END2180" s="655"/>
      <c r="ENE2180" s="655"/>
      <c r="ENF2180" s="1"/>
      <c r="ENG2180" s="1"/>
      <c r="ENI2180" s="650"/>
      <c r="ENJ2180" s="645"/>
      <c r="ENK2180" s="659"/>
      <c r="ENL2180" s="654"/>
      <c r="ENM2180" s="655"/>
      <c r="ENN2180" s="655"/>
      <c r="ENO2180" s="1"/>
      <c r="ENP2180" s="1"/>
      <c r="ENR2180" s="650"/>
      <c r="ENS2180" s="645"/>
      <c r="ENT2180" s="659"/>
      <c r="ENU2180" s="654"/>
      <c r="ENV2180" s="655"/>
      <c r="ENW2180" s="655"/>
      <c r="ENX2180" s="1"/>
      <c r="ENY2180" s="1"/>
      <c r="EOA2180" s="650"/>
      <c r="EOB2180" s="645"/>
      <c r="EOC2180" s="659"/>
      <c r="EOD2180" s="654"/>
      <c r="EOE2180" s="655"/>
      <c r="EOF2180" s="655"/>
      <c r="EOG2180" s="1"/>
      <c r="EOH2180" s="1"/>
      <c r="EOJ2180" s="650"/>
      <c r="EOK2180" s="645"/>
      <c r="EOL2180" s="659"/>
      <c r="EOM2180" s="654"/>
      <c r="EON2180" s="655"/>
      <c r="EOO2180" s="655"/>
      <c r="EOP2180" s="1"/>
      <c r="EOQ2180" s="1"/>
      <c r="EOS2180" s="650"/>
      <c r="EOT2180" s="645"/>
      <c r="EOU2180" s="659"/>
      <c r="EOV2180" s="654"/>
      <c r="EOW2180" s="655"/>
      <c r="EOX2180" s="655"/>
      <c r="EOY2180" s="1"/>
      <c r="EOZ2180" s="1"/>
      <c r="EPB2180" s="650"/>
      <c r="EPC2180" s="645"/>
      <c r="EPD2180" s="659"/>
      <c r="EPE2180" s="654"/>
      <c r="EPF2180" s="655"/>
      <c r="EPG2180" s="655"/>
      <c r="EPH2180" s="1"/>
      <c r="EPI2180" s="1"/>
      <c r="EPK2180" s="650"/>
      <c r="EPL2180" s="645"/>
      <c r="EPM2180" s="659"/>
      <c r="EPN2180" s="654"/>
      <c r="EPO2180" s="655"/>
      <c r="EPP2180" s="655"/>
      <c r="EPQ2180" s="1"/>
      <c r="EPR2180" s="1"/>
      <c r="EPT2180" s="650"/>
      <c r="EPU2180" s="645"/>
      <c r="EPV2180" s="659"/>
      <c r="EPW2180" s="654"/>
      <c r="EPX2180" s="655"/>
      <c r="EPY2180" s="655"/>
      <c r="EPZ2180" s="1"/>
      <c r="EQA2180" s="1"/>
      <c r="EQC2180" s="650"/>
      <c r="EQD2180" s="645"/>
      <c r="EQE2180" s="659"/>
      <c r="EQF2180" s="654"/>
      <c r="EQG2180" s="655"/>
      <c r="EQH2180" s="655"/>
      <c r="EQI2180" s="1"/>
      <c r="EQJ2180" s="1"/>
      <c r="EQL2180" s="650"/>
      <c r="EQM2180" s="645"/>
      <c r="EQN2180" s="659"/>
      <c r="EQO2180" s="654"/>
      <c r="EQP2180" s="655"/>
      <c r="EQQ2180" s="655"/>
      <c r="EQR2180" s="1"/>
      <c r="EQS2180" s="1"/>
      <c r="EQU2180" s="650"/>
      <c r="EQV2180" s="645"/>
      <c r="EQW2180" s="659"/>
      <c r="EQX2180" s="654"/>
      <c r="EQY2180" s="655"/>
      <c r="EQZ2180" s="655"/>
      <c r="ERA2180" s="1"/>
      <c r="ERB2180" s="1"/>
      <c r="ERD2180" s="650"/>
      <c r="ERE2180" s="645"/>
      <c r="ERF2180" s="659"/>
      <c r="ERG2180" s="654"/>
      <c r="ERH2180" s="655"/>
      <c r="ERI2180" s="655"/>
      <c r="ERJ2180" s="1"/>
      <c r="ERK2180" s="1"/>
      <c r="ERM2180" s="650"/>
      <c r="ERN2180" s="645"/>
      <c r="ERO2180" s="659"/>
      <c r="ERP2180" s="654"/>
      <c r="ERQ2180" s="655"/>
      <c r="ERR2180" s="655"/>
      <c r="ERS2180" s="1"/>
      <c r="ERT2180" s="1"/>
      <c r="ERV2180" s="650"/>
      <c r="ERW2180" s="645"/>
      <c r="ERX2180" s="659"/>
      <c r="ERY2180" s="654"/>
      <c r="ERZ2180" s="655"/>
      <c r="ESA2180" s="655"/>
      <c r="ESB2180" s="1"/>
      <c r="ESC2180" s="1"/>
      <c r="ESE2180" s="650"/>
      <c r="ESF2180" s="645"/>
      <c r="ESG2180" s="659"/>
      <c r="ESH2180" s="654"/>
      <c r="ESI2180" s="655"/>
      <c r="ESJ2180" s="655"/>
      <c r="ESK2180" s="1"/>
      <c r="ESL2180" s="1"/>
      <c r="ESN2180" s="650"/>
      <c r="ESO2180" s="645"/>
      <c r="ESP2180" s="659"/>
      <c r="ESQ2180" s="654"/>
      <c r="ESR2180" s="655"/>
      <c r="ESS2180" s="655"/>
      <c r="EST2180" s="1"/>
      <c r="ESU2180" s="1"/>
      <c r="ESW2180" s="650"/>
      <c r="ESX2180" s="645"/>
      <c r="ESY2180" s="659"/>
      <c r="ESZ2180" s="654"/>
      <c r="ETA2180" s="655"/>
      <c r="ETB2180" s="655"/>
      <c r="ETC2180" s="1"/>
      <c r="ETD2180" s="1"/>
      <c r="ETF2180" s="650"/>
      <c r="ETG2180" s="645"/>
      <c r="ETH2180" s="659"/>
      <c r="ETI2180" s="654"/>
      <c r="ETJ2180" s="655"/>
      <c r="ETK2180" s="655"/>
      <c r="ETL2180" s="1"/>
      <c r="ETM2180" s="1"/>
      <c r="ETO2180" s="650"/>
      <c r="ETP2180" s="645"/>
      <c r="ETQ2180" s="659"/>
      <c r="ETR2180" s="654"/>
      <c r="ETS2180" s="655"/>
      <c r="ETT2180" s="655"/>
      <c r="ETU2180" s="1"/>
      <c r="ETV2180" s="1"/>
      <c r="ETX2180" s="650"/>
      <c r="ETY2180" s="645"/>
      <c r="ETZ2180" s="659"/>
      <c r="EUA2180" s="654"/>
      <c r="EUB2180" s="655"/>
      <c r="EUC2180" s="655"/>
      <c r="EUD2180" s="1"/>
      <c r="EUE2180" s="1"/>
      <c r="EUG2180" s="650"/>
      <c r="EUH2180" s="645"/>
      <c r="EUI2180" s="659"/>
      <c r="EUJ2180" s="654"/>
      <c r="EUK2180" s="655"/>
      <c r="EUL2180" s="655"/>
      <c r="EUM2180" s="1"/>
      <c r="EUN2180" s="1"/>
      <c r="EUP2180" s="650"/>
      <c r="EUQ2180" s="645"/>
      <c r="EUR2180" s="659"/>
      <c r="EUS2180" s="654"/>
      <c r="EUT2180" s="655"/>
      <c r="EUU2180" s="655"/>
      <c r="EUV2180" s="1"/>
      <c r="EUW2180" s="1"/>
      <c r="EUY2180" s="650"/>
      <c r="EUZ2180" s="645"/>
      <c r="EVA2180" s="659"/>
      <c r="EVB2180" s="654"/>
      <c r="EVC2180" s="655"/>
      <c r="EVD2180" s="655"/>
      <c r="EVE2180" s="1"/>
      <c r="EVF2180" s="1"/>
      <c r="EVH2180" s="650"/>
      <c r="EVI2180" s="645"/>
      <c r="EVJ2180" s="659"/>
      <c r="EVK2180" s="654"/>
      <c r="EVL2180" s="655"/>
      <c r="EVM2180" s="655"/>
      <c r="EVN2180" s="1"/>
      <c r="EVO2180" s="1"/>
      <c r="EVQ2180" s="650"/>
      <c r="EVR2180" s="645"/>
      <c r="EVS2180" s="659"/>
      <c r="EVT2180" s="654"/>
      <c r="EVU2180" s="655"/>
      <c r="EVV2180" s="655"/>
      <c r="EVW2180" s="1"/>
      <c r="EVX2180" s="1"/>
      <c r="EVZ2180" s="650"/>
      <c r="EWA2180" s="645"/>
      <c r="EWB2180" s="659"/>
      <c r="EWC2180" s="654"/>
      <c r="EWD2180" s="655"/>
      <c r="EWE2180" s="655"/>
      <c r="EWF2180" s="1"/>
      <c r="EWG2180" s="1"/>
      <c r="EWI2180" s="650"/>
      <c r="EWJ2180" s="645"/>
      <c r="EWK2180" s="659"/>
      <c r="EWL2180" s="654"/>
      <c r="EWM2180" s="655"/>
      <c r="EWN2180" s="655"/>
      <c r="EWO2180" s="1"/>
      <c r="EWP2180" s="1"/>
      <c r="EWR2180" s="650"/>
      <c r="EWS2180" s="645"/>
      <c r="EWT2180" s="659"/>
      <c r="EWU2180" s="654"/>
      <c r="EWV2180" s="655"/>
      <c r="EWW2180" s="655"/>
      <c r="EWX2180" s="1"/>
      <c r="EWY2180" s="1"/>
      <c r="EXA2180" s="650"/>
      <c r="EXB2180" s="645"/>
      <c r="EXC2180" s="659"/>
      <c r="EXD2180" s="654"/>
      <c r="EXE2180" s="655"/>
      <c r="EXF2180" s="655"/>
      <c r="EXG2180" s="1"/>
      <c r="EXH2180" s="1"/>
      <c r="EXJ2180" s="650"/>
      <c r="EXK2180" s="645"/>
      <c r="EXL2180" s="659"/>
      <c r="EXM2180" s="654"/>
      <c r="EXN2180" s="655"/>
      <c r="EXO2180" s="655"/>
      <c r="EXP2180" s="1"/>
      <c r="EXQ2180" s="1"/>
      <c r="EXS2180" s="650"/>
      <c r="EXT2180" s="645"/>
      <c r="EXU2180" s="659"/>
      <c r="EXV2180" s="654"/>
      <c r="EXW2180" s="655"/>
      <c r="EXX2180" s="655"/>
      <c r="EXY2180" s="1"/>
      <c r="EXZ2180" s="1"/>
      <c r="EYB2180" s="650"/>
      <c r="EYC2180" s="645"/>
      <c r="EYD2180" s="659"/>
      <c r="EYE2180" s="654"/>
      <c r="EYF2180" s="655"/>
      <c r="EYG2180" s="655"/>
      <c r="EYH2180" s="1"/>
      <c r="EYI2180" s="1"/>
      <c r="EYK2180" s="650"/>
      <c r="EYL2180" s="645"/>
      <c r="EYM2180" s="659"/>
      <c r="EYN2180" s="654"/>
      <c r="EYO2180" s="655"/>
      <c r="EYP2180" s="655"/>
      <c r="EYQ2180" s="1"/>
      <c r="EYR2180" s="1"/>
      <c r="EYT2180" s="650"/>
      <c r="EYU2180" s="645"/>
      <c r="EYV2180" s="659"/>
      <c r="EYW2180" s="654"/>
      <c r="EYX2180" s="655"/>
      <c r="EYY2180" s="655"/>
      <c r="EYZ2180" s="1"/>
      <c r="EZA2180" s="1"/>
      <c r="EZC2180" s="650"/>
      <c r="EZD2180" s="645"/>
      <c r="EZE2180" s="659"/>
      <c r="EZF2180" s="654"/>
      <c r="EZG2180" s="655"/>
      <c r="EZH2180" s="655"/>
      <c r="EZI2180" s="1"/>
      <c r="EZJ2180" s="1"/>
      <c r="EZL2180" s="650"/>
      <c r="EZM2180" s="645"/>
      <c r="EZN2180" s="659"/>
      <c r="EZO2180" s="654"/>
      <c r="EZP2180" s="655"/>
      <c r="EZQ2180" s="655"/>
      <c r="EZR2180" s="1"/>
      <c r="EZS2180" s="1"/>
      <c r="EZU2180" s="650"/>
      <c r="EZV2180" s="645"/>
      <c r="EZW2180" s="659"/>
      <c r="EZX2180" s="654"/>
      <c r="EZY2180" s="655"/>
      <c r="EZZ2180" s="655"/>
      <c r="FAA2180" s="1"/>
      <c r="FAB2180" s="1"/>
      <c r="FAD2180" s="650"/>
      <c r="FAE2180" s="645"/>
      <c r="FAF2180" s="659"/>
      <c r="FAG2180" s="654"/>
      <c r="FAH2180" s="655"/>
      <c r="FAI2180" s="655"/>
      <c r="FAJ2180" s="1"/>
      <c r="FAK2180" s="1"/>
      <c r="FAM2180" s="650"/>
      <c r="FAN2180" s="645"/>
      <c r="FAO2180" s="659"/>
      <c r="FAP2180" s="654"/>
      <c r="FAQ2180" s="655"/>
      <c r="FAR2180" s="655"/>
      <c r="FAS2180" s="1"/>
      <c r="FAT2180" s="1"/>
      <c r="FAV2180" s="650"/>
      <c r="FAW2180" s="645"/>
      <c r="FAX2180" s="659"/>
      <c r="FAY2180" s="654"/>
      <c r="FAZ2180" s="655"/>
      <c r="FBA2180" s="655"/>
      <c r="FBB2180" s="1"/>
      <c r="FBC2180" s="1"/>
      <c r="FBE2180" s="650"/>
      <c r="FBF2180" s="645"/>
      <c r="FBG2180" s="659"/>
      <c r="FBH2180" s="654"/>
      <c r="FBI2180" s="655"/>
      <c r="FBJ2180" s="655"/>
      <c r="FBK2180" s="1"/>
      <c r="FBL2180" s="1"/>
      <c r="FBN2180" s="650"/>
      <c r="FBO2180" s="645"/>
      <c r="FBP2180" s="659"/>
      <c r="FBQ2180" s="654"/>
      <c r="FBR2180" s="655"/>
      <c r="FBS2180" s="655"/>
      <c r="FBT2180" s="1"/>
      <c r="FBU2180" s="1"/>
      <c r="FBW2180" s="650"/>
      <c r="FBX2180" s="645"/>
      <c r="FBY2180" s="659"/>
      <c r="FBZ2180" s="654"/>
      <c r="FCA2180" s="655"/>
      <c r="FCB2180" s="655"/>
      <c r="FCC2180" s="1"/>
      <c r="FCD2180" s="1"/>
      <c r="FCF2180" s="650"/>
      <c r="FCG2180" s="645"/>
      <c r="FCH2180" s="659"/>
      <c r="FCI2180" s="654"/>
      <c r="FCJ2180" s="655"/>
      <c r="FCK2180" s="655"/>
      <c r="FCL2180" s="1"/>
      <c r="FCM2180" s="1"/>
      <c r="FCO2180" s="650"/>
      <c r="FCP2180" s="645"/>
      <c r="FCQ2180" s="659"/>
      <c r="FCR2180" s="654"/>
      <c r="FCS2180" s="655"/>
      <c r="FCT2180" s="655"/>
      <c r="FCU2180" s="1"/>
      <c r="FCV2180" s="1"/>
      <c r="FCX2180" s="650"/>
      <c r="FCY2180" s="645"/>
      <c r="FCZ2180" s="659"/>
      <c r="FDA2180" s="654"/>
      <c r="FDB2180" s="655"/>
      <c r="FDC2180" s="655"/>
      <c r="FDD2180" s="1"/>
      <c r="FDE2180" s="1"/>
      <c r="FDG2180" s="650"/>
      <c r="FDH2180" s="645"/>
      <c r="FDI2180" s="659"/>
      <c r="FDJ2180" s="654"/>
      <c r="FDK2180" s="655"/>
      <c r="FDL2180" s="655"/>
      <c r="FDM2180" s="1"/>
      <c r="FDN2180" s="1"/>
      <c r="FDP2180" s="650"/>
      <c r="FDQ2180" s="645"/>
      <c r="FDR2180" s="659"/>
      <c r="FDS2180" s="654"/>
      <c r="FDT2180" s="655"/>
      <c r="FDU2180" s="655"/>
      <c r="FDV2180" s="1"/>
      <c r="FDW2180" s="1"/>
      <c r="FDY2180" s="650"/>
      <c r="FDZ2180" s="645"/>
      <c r="FEA2180" s="659"/>
      <c r="FEB2180" s="654"/>
      <c r="FEC2180" s="655"/>
      <c r="FED2180" s="655"/>
      <c r="FEE2180" s="1"/>
      <c r="FEF2180" s="1"/>
      <c r="FEH2180" s="650"/>
      <c r="FEI2180" s="645"/>
      <c r="FEJ2180" s="659"/>
      <c r="FEK2180" s="654"/>
      <c r="FEL2180" s="655"/>
      <c r="FEM2180" s="655"/>
      <c r="FEN2180" s="1"/>
      <c r="FEO2180" s="1"/>
      <c r="FEQ2180" s="650"/>
      <c r="FER2180" s="645"/>
      <c r="FES2180" s="659"/>
      <c r="FET2180" s="654"/>
      <c r="FEU2180" s="655"/>
      <c r="FEV2180" s="655"/>
      <c r="FEW2180" s="1"/>
      <c r="FEX2180" s="1"/>
      <c r="FEZ2180" s="650"/>
      <c r="FFA2180" s="645"/>
      <c r="FFB2180" s="659"/>
      <c r="FFC2180" s="654"/>
      <c r="FFD2180" s="655"/>
      <c r="FFE2180" s="655"/>
      <c r="FFF2180" s="1"/>
      <c r="FFG2180" s="1"/>
      <c r="FFI2180" s="650"/>
      <c r="FFJ2180" s="645"/>
      <c r="FFK2180" s="659"/>
      <c r="FFL2180" s="654"/>
      <c r="FFM2180" s="655"/>
      <c r="FFN2180" s="655"/>
      <c r="FFO2180" s="1"/>
      <c r="FFP2180" s="1"/>
      <c r="FFR2180" s="650"/>
      <c r="FFS2180" s="645"/>
      <c r="FFT2180" s="659"/>
      <c r="FFU2180" s="654"/>
      <c r="FFV2180" s="655"/>
      <c r="FFW2180" s="655"/>
      <c r="FFX2180" s="1"/>
      <c r="FFY2180" s="1"/>
      <c r="FGA2180" s="650"/>
      <c r="FGB2180" s="645"/>
      <c r="FGC2180" s="659"/>
      <c r="FGD2180" s="654"/>
      <c r="FGE2180" s="655"/>
      <c r="FGF2180" s="655"/>
      <c r="FGG2180" s="1"/>
      <c r="FGH2180" s="1"/>
      <c r="FGJ2180" s="650"/>
      <c r="FGK2180" s="645"/>
      <c r="FGL2180" s="659"/>
      <c r="FGM2180" s="654"/>
      <c r="FGN2180" s="655"/>
      <c r="FGO2180" s="655"/>
      <c r="FGP2180" s="1"/>
      <c r="FGQ2180" s="1"/>
      <c r="FGS2180" s="650"/>
      <c r="FGT2180" s="645"/>
      <c r="FGU2180" s="659"/>
      <c r="FGV2180" s="654"/>
      <c r="FGW2180" s="655"/>
      <c r="FGX2180" s="655"/>
      <c r="FGY2180" s="1"/>
      <c r="FGZ2180" s="1"/>
      <c r="FHB2180" s="650"/>
      <c r="FHC2180" s="645"/>
      <c r="FHD2180" s="659"/>
      <c r="FHE2180" s="654"/>
      <c r="FHF2180" s="655"/>
      <c r="FHG2180" s="655"/>
      <c r="FHH2180" s="1"/>
      <c r="FHI2180" s="1"/>
      <c r="FHK2180" s="650"/>
      <c r="FHL2180" s="645"/>
      <c r="FHM2180" s="659"/>
      <c r="FHN2180" s="654"/>
      <c r="FHO2180" s="655"/>
      <c r="FHP2180" s="655"/>
      <c r="FHQ2180" s="1"/>
      <c r="FHR2180" s="1"/>
      <c r="FHT2180" s="650"/>
      <c r="FHU2180" s="645"/>
      <c r="FHV2180" s="659"/>
      <c r="FHW2180" s="654"/>
      <c r="FHX2180" s="655"/>
      <c r="FHY2180" s="655"/>
      <c r="FHZ2180" s="1"/>
      <c r="FIA2180" s="1"/>
      <c r="FIC2180" s="650"/>
      <c r="FID2180" s="645"/>
      <c r="FIE2180" s="659"/>
      <c r="FIF2180" s="654"/>
      <c r="FIG2180" s="655"/>
      <c r="FIH2180" s="655"/>
      <c r="FII2180" s="1"/>
      <c r="FIJ2180" s="1"/>
      <c r="FIL2180" s="650"/>
      <c r="FIM2180" s="645"/>
      <c r="FIN2180" s="659"/>
      <c r="FIO2180" s="654"/>
      <c r="FIP2180" s="655"/>
      <c r="FIQ2180" s="655"/>
      <c r="FIR2180" s="1"/>
      <c r="FIS2180" s="1"/>
      <c r="FIU2180" s="650"/>
      <c r="FIV2180" s="645"/>
      <c r="FIW2180" s="659"/>
      <c r="FIX2180" s="654"/>
      <c r="FIY2180" s="655"/>
      <c r="FIZ2180" s="655"/>
      <c r="FJA2180" s="1"/>
      <c r="FJB2180" s="1"/>
      <c r="FJD2180" s="650"/>
      <c r="FJE2180" s="645"/>
      <c r="FJF2180" s="659"/>
      <c r="FJG2180" s="654"/>
      <c r="FJH2180" s="655"/>
      <c r="FJI2180" s="655"/>
      <c r="FJJ2180" s="1"/>
      <c r="FJK2180" s="1"/>
      <c r="FJM2180" s="650"/>
      <c r="FJN2180" s="645"/>
      <c r="FJO2180" s="659"/>
      <c r="FJP2180" s="654"/>
      <c r="FJQ2180" s="655"/>
      <c r="FJR2180" s="655"/>
      <c r="FJS2180" s="1"/>
      <c r="FJT2180" s="1"/>
      <c r="FJV2180" s="650"/>
      <c r="FJW2180" s="645"/>
      <c r="FJX2180" s="659"/>
      <c r="FJY2180" s="654"/>
      <c r="FJZ2180" s="655"/>
      <c r="FKA2180" s="655"/>
      <c r="FKB2180" s="1"/>
      <c r="FKC2180" s="1"/>
      <c r="FKE2180" s="650"/>
      <c r="FKF2180" s="645"/>
      <c r="FKG2180" s="659"/>
      <c r="FKH2180" s="654"/>
      <c r="FKI2180" s="655"/>
      <c r="FKJ2180" s="655"/>
      <c r="FKK2180" s="1"/>
      <c r="FKL2180" s="1"/>
      <c r="FKN2180" s="650"/>
      <c r="FKO2180" s="645"/>
      <c r="FKP2180" s="659"/>
      <c r="FKQ2180" s="654"/>
      <c r="FKR2180" s="655"/>
      <c r="FKS2180" s="655"/>
      <c r="FKT2180" s="1"/>
      <c r="FKU2180" s="1"/>
      <c r="FKW2180" s="650"/>
      <c r="FKX2180" s="645"/>
      <c r="FKY2180" s="659"/>
      <c r="FKZ2180" s="654"/>
      <c r="FLA2180" s="655"/>
      <c r="FLB2180" s="655"/>
      <c r="FLC2180" s="1"/>
      <c r="FLD2180" s="1"/>
      <c r="FLF2180" s="650"/>
      <c r="FLG2180" s="645"/>
      <c r="FLH2180" s="659"/>
      <c r="FLI2180" s="654"/>
      <c r="FLJ2180" s="655"/>
      <c r="FLK2180" s="655"/>
      <c r="FLL2180" s="1"/>
      <c r="FLM2180" s="1"/>
      <c r="FLO2180" s="650"/>
      <c r="FLP2180" s="645"/>
      <c r="FLQ2180" s="659"/>
      <c r="FLR2180" s="654"/>
      <c r="FLS2180" s="655"/>
      <c r="FLT2180" s="655"/>
      <c r="FLU2180" s="1"/>
      <c r="FLV2180" s="1"/>
      <c r="FLX2180" s="650"/>
      <c r="FLY2180" s="645"/>
      <c r="FLZ2180" s="659"/>
      <c r="FMA2180" s="654"/>
      <c r="FMB2180" s="655"/>
      <c r="FMC2180" s="655"/>
      <c r="FMD2180" s="1"/>
      <c r="FME2180" s="1"/>
      <c r="FMG2180" s="650"/>
      <c r="FMH2180" s="645"/>
      <c r="FMI2180" s="659"/>
      <c r="FMJ2180" s="654"/>
      <c r="FMK2180" s="655"/>
      <c r="FML2180" s="655"/>
      <c r="FMM2180" s="1"/>
      <c r="FMN2180" s="1"/>
      <c r="FMP2180" s="650"/>
      <c r="FMQ2180" s="645"/>
      <c r="FMR2180" s="659"/>
      <c r="FMS2180" s="654"/>
      <c r="FMT2180" s="655"/>
      <c r="FMU2180" s="655"/>
      <c r="FMV2180" s="1"/>
      <c r="FMW2180" s="1"/>
      <c r="FMY2180" s="650"/>
      <c r="FMZ2180" s="645"/>
      <c r="FNA2180" s="659"/>
      <c r="FNB2180" s="654"/>
      <c r="FNC2180" s="655"/>
      <c r="FND2180" s="655"/>
      <c r="FNE2180" s="1"/>
      <c r="FNF2180" s="1"/>
      <c r="FNH2180" s="650"/>
      <c r="FNI2180" s="645"/>
      <c r="FNJ2180" s="659"/>
      <c r="FNK2180" s="654"/>
      <c r="FNL2180" s="655"/>
      <c r="FNM2180" s="655"/>
      <c r="FNN2180" s="1"/>
      <c r="FNO2180" s="1"/>
      <c r="FNQ2180" s="650"/>
      <c r="FNR2180" s="645"/>
      <c r="FNS2180" s="659"/>
      <c r="FNT2180" s="654"/>
      <c r="FNU2180" s="655"/>
      <c r="FNV2180" s="655"/>
      <c r="FNW2180" s="1"/>
      <c r="FNX2180" s="1"/>
      <c r="FNZ2180" s="650"/>
      <c r="FOA2180" s="645"/>
      <c r="FOB2180" s="659"/>
      <c r="FOC2180" s="654"/>
      <c r="FOD2180" s="655"/>
      <c r="FOE2180" s="655"/>
      <c r="FOF2180" s="1"/>
      <c r="FOG2180" s="1"/>
      <c r="FOI2180" s="650"/>
      <c r="FOJ2180" s="645"/>
      <c r="FOK2180" s="659"/>
      <c r="FOL2180" s="654"/>
      <c r="FOM2180" s="655"/>
      <c r="FON2180" s="655"/>
      <c r="FOO2180" s="1"/>
      <c r="FOP2180" s="1"/>
      <c r="FOR2180" s="650"/>
      <c r="FOS2180" s="645"/>
      <c r="FOT2180" s="659"/>
      <c r="FOU2180" s="654"/>
      <c r="FOV2180" s="655"/>
      <c r="FOW2180" s="655"/>
      <c r="FOX2180" s="1"/>
      <c r="FOY2180" s="1"/>
      <c r="FPA2180" s="650"/>
      <c r="FPB2180" s="645"/>
      <c r="FPC2180" s="659"/>
      <c r="FPD2180" s="654"/>
      <c r="FPE2180" s="655"/>
      <c r="FPF2180" s="655"/>
      <c r="FPG2180" s="1"/>
      <c r="FPH2180" s="1"/>
      <c r="FPJ2180" s="650"/>
      <c r="FPK2180" s="645"/>
      <c r="FPL2180" s="659"/>
      <c r="FPM2180" s="654"/>
      <c r="FPN2180" s="655"/>
      <c r="FPO2180" s="655"/>
      <c r="FPP2180" s="1"/>
      <c r="FPQ2180" s="1"/>
      <c r="FPS2180" s="650"/>
      <c r="FPT2180" s="645"/>
      <c r="FPU2180" s="659"/>
      <c r="FPV2180" s="654"/>
      <c r="FPW2180" s="655"/>
      <c r="FPX2180" s="655"/>
      <c r="FPY2180" s="1"/>
      <c r="FPZ2180" s="1"/>
      <c r="FQB2180" s="650"/>
      <c r="FQC2180" s="645"/>
      <c r="FQD2180" s="659"/>
      <c r="FQE2180" s="654"/>
      <c r="FQF2180" s="655"/>
      <c r="FQG2180" s="655"/>
      <c r="FQH2180" s="1"/>
      <c r="FQI2180" s="1"/>
      <c r="FQK2180" s="650"/>
      <c r="FQL2180" s="645"/>
      <c r="FQM2180" s="659"/>
      <c r="FQN2180" s="654"/>
      <c r="FQO2180" s="655"/>
      <c r="FQP2180" s="655"/>
      <c r="FQQ2180" s="1"/>
      <c r="FQR2180" s="1"/>
      <c r="FQT2180" s="650"/>
      <c r="FQU2180" s="645"/>
      <c r="FQV2180" s="659"/>
      <c r="FQW2180" s="654"/>
      <c r="FQX2180" s="655"/>
      <c r="FQY2180" s="655"/>
      <c r="FQZ2180" s="1"/>
      <c r="FRA2180" s="1"/>
      <c r="FRC2180" s="650"/>
      <c r="FRD2180" s="645"/>
      <c r="FRE2180" s="659"/>
      <c r="FRF2180" s="654"/>
      <c r="FRG2180" s="655"/>
      <c r="FRH2180" s="655"/>
      <c r="FRI2180" s="1"/>
      <c r="FRJ2180" s="1"/>
      <c r="FRL2180" s="650"/>
      <c r="FRM2180" s="645"/>
      <c r="FRN2180" s="659"/>
      <c r="FRO2180" s="654"/>
      <c r="FRP2180" s="655"/>
      <c r="FRQ2180" s="655"/>
      <c r="FRR2180" s="1"/>
      <c r="FRS2180" s="1"/>
      <c r="FRU2180" s="650"/>
      <c r="FRV2180" s="645"/>
      <c r="FRW2180" s="659"/>
      <c r="FRX2180" s="654"/>
      <c r="FRY2180" s="655"/>
      <c r="FRZ2180" s="655"/>
      <c r="FSA2180" s="1"/>
      <c r="FSB2180" s="1"/>
      <c r="FSD2180" s="650"/>
      <c r="FSE2180" s="645"/>
      <c r="FSF2180" s="659"/>
      <c r="FSG2180" s="654"/>
      <c r="FSH2180" s="655"/>
      <c r="FSI2180" s="655"/>
      <c r="FSJ2180" s="1"/>
      <c r="FSK2180" s="1"/>
      <c r="FSM2180" s="650"/>
      <c r="FSN2180" s="645"/>
      <c r="FSO2180" s="659"/>
      <c r="FSP2180" s="654"/>
      <c r="FSQ2180" s="655"/>
      <c r="FSR2180" s="655"/>
      <c r="FSS2180" s="1"/>
      <c r="FST2180" s="1"/>
      <c r="FSV2180" s="650"/>
      <c r="FSW2180" s="645"/>
      <c r="FSX2180" s="659"/>
      <c r="FSY2180" s="654"/>
      <c r="FSZ2180" s="655"/>
      <c r="FTA2180" s="655"/>
      <c r="FTB2180" s="1"/>
      <c r="FTC2180" s="1"/>
      <c r="FTE2180" s="650"/>
      <c r="FTF2180" s="645"/>
      <c r="FTG2180" s="659"/>
      <c r="FTH2180" s="654"/>
      <c r="FTI2180" s="655"/>
      <c r="FTJ2180" s="655"/>
      <c r="FTK2180" s="1"/>
      <c r="FTL2180" s="1"/>
      <c r="FTN2180" s="650"/>
      <c r="FTO2180" s="645"/>
      <c r="FTP2180" s="659"/>
      <c r="FTQ2180" s="654"/>
      <c r="FTR2180" s="655"/>
      <c r="FTS2180" s="655"/>
      <c r="FTT2180" s="1"/>
      <c r="FTU2180" s="1"/>
      <c r="FTW2180" s="650"/>
      <c r="FTX2180" s="645"/>
      <c r="FTY2180" s="659"/>
      <c r="FTZ2180" s="654"/>
      <c r="FUA2180" s="655"/>
      <c r="FUB2180" s="655"/>
      <c r="FUC2180" s="1"/>
      <c r="FUD2180" s="1"/>
      <c r="FUF2180" s="650"/>
      <c r="FUG2180" s="645"/>
      <c r="FUH2180" s="659"/>
      <c r="FUI2180" s="654"/>
      <c r="FUJ2180" s="655"/>
      <c r="FUK2180" s="655"/>
      <c r="FUL2180" s="1"/>
      <c r="FUM2180" s="1"/>
      <c r="FUO2180" s="650"/>
      <c r="FUP2180" s="645"/>
      <c r="FUQ2180" s="659"/>
      <c r="FUR2180" s="654"/>
      <c r="FUS2180" s="655"/>
      <c r="FUT2180" s="655"/>
      <c r="FUU2180" s="1"/>
      <c r="FUV2180" s="1"/>
      <c r="FUX2180" s="650"/>
      <c r="FUY2180" s="645"/>
      <c r="FUZ2180" s="659"/>
      <c r="FVA2180" s="654"/>
      <c r="FVB2180" s="655"/>
      <c r="FVC2180" s="655"/>
      <c r="FVD2180" s="1"/>
      <c r="FVE2180" s="1"/>
      <c r="FVG2180" s="650"/>
      <c r="FVH2180" s="645"/>
      <c r="FVI2180" s="659"/>
      <c r="FVJ2180" s="654"/>
      <c r="FVK2180" s="655"/>
      <c r="FVL2180" s="655"/>
      <c r="FVM2180" s="1"/>
      <c r="FVN2180" s="1"/>
      <c r="FVP2180" s="650"/>
      <c r="FVQ2180" s="645"/>
      <c r="FVR2180" s="659"/>
      <c r="FVS2180" s="654"/>
      <c r="FVT2180" s="655"/>
      <c r="FVU2180" s="655"/>
      <c r="FVV2180" s="1"/>
      <c r="FVW2180" s="1"/>
      <c r="FVY2180" s="650"/>
      <c r="FVZ2180" s="645"/>
      <c r="FWA2180" s="659"/>
      <c r="FWB2180" s="654"/>
      <c r="FWC2180" s="655"/>
      <c r="FWD2180" s="655"/>
      <c r="FWE2180" s="1"/>
      <c r="FWF2180" s="1"/>
      <c r="FWH2180" s="650"/>
      <c r="FWI2180" s="645"/>
      <c r="FWJ2180" s="659"/>
      <c r="FWK2180" s="654"/>
      <c r="FWL2180" s="655"/>
      <c r="FWM2180" s="655"/>
      <c r="FWN2180" s="1"/>
      <c r="FWO2180" s="1"/>
      <c r="FWQ2180" s="650"/>
      <c r="FWR2180" s="645"/>
      <c r="FWS2180" s="659"/>
      <c r="FWT2180" s="654"/>
      <c r="FWU2180" s="655"/>
      <c r="FWV2180" s="655"/>
      <c r="FWW2180" s="1"/>
      <c r="FWX2180" s="1"/>
      <c r="FWZ2180" s="650"/>
      <c r="FXA2180" s="645"/>
      <c r="FXB2180" s="659"/>
      <c r="FXC2180" s="654"/>
      <c r="FXD2180" s="655"/>
      <c r="FXE2180" s="655"/>
      <c r="FXF2180" s="1"/>
      <c r="FXG2180" s="1"/>
      <c r="FXI2180" s="650"/>
      <c r="FXJ2180" s="645"/>
      <c r="FXK2180" s="659"/>
      <c r="FXL2180" s="654"/>
      <c r="FXM2180" s="655"/>
      <c r="FXN2180" s="655"/>
      <c r="FXO2180" s="1"/>
      <c r="FXP2180" s="1"/>
      <c r="FXR2180" s="650"/>
      <c r="FXS2180" s="645"/>
      <c r="FXT2180" s="659"/>
      <c r="FXU2180" s="654"/>
      <c r="FXV2180" s="655"/>
      <c r="FXW2180" s="655"/>
      <c r="FXX2180" s="1"/>
      <c r="FXY2180" s="1"/>
      <c r="FYA2180" s="650"/>
      <c r="FYB2180" s="645"/>
      <c r="FYC2180" s="659"/>
      <c r="FYD2180" s="654"/>
      <c r="FYE2180" s="655"/>
      <c r="FYF2180" s="655"/>
      <c r="FYG2180" s="1"/>
      <c r="FYH2180" s="1"/>
      <c r="FYJ2180" s="650"/>
      <c r="FYK2180" s="645"/>
      <c r="FYL2180" s="659"/>
      <c r="FYM2180" s="654"/>
      <c r="FYN2180" s="655"/>
      <c r="FYO2180" s="655"/>
      <c r="FYP2180" s="1"/>
      <c r="FYQ2180" s="1"/>
      <c r="FYS2180" s="650"/>
      <c r="FYT2180" s="645"/>
      <c r="FYU2180" s="659"/>
      <c r="FYV2180" s="654"/>
      <c r="FYW2180" s="655"/>
      <c r="FYX2180" s="655"/>
      <c r="FYY2180" s="1"/>
      <c r="FYZ2180" s="1"/>
      <c r="FZB2180" s="650"/>
      <c r="FZC2180" s="645"/>
      <c r="FZD2180" s="659"/>
      <c r="FZE2180" s="654"/>
      <c r="FZF2180" s="655"/>
      <c r="FZG2180" s="655"/>
      <c r="FZH2180" s="1"/>
      <c r="FZI2180" s="1"/>
      <c r="FZK2180" s="650"/>
      <c r="FZL2180" s="645"/>
      <c r="FZM2180" s="659"/>
      <c r="FZN2180" s="654"/>
      <c r="FZO2180" s="655"/>
      <c r="FZP2180" s="655"/>
      <c r="FZQ2180" s="1"/>
      <c r="FZR2180" s="1"/>
      <c r="FZT2180" s="650"/>
      <c r="FZU2180" s="645"/>
      <c r="FZV2180" s="659"/>
      <c r="FZW2180" s="654"/>
      <c r="FZX2180" s="655"/>
      <c r="FZY2180" s="655"/>
      <c r="FZZ2180" s="1"/>
      <c r="GAA2180" s="1"/>
      <c r="GAC2180" s="650"/>
      <c r="GAD2180" s="645"/>
      <c r="GAE2180" s="659"/>
      <c r="GAF2180" s="654"/>
      <c r="GAG2180" s="655"/>
      <c r="GAH2180" s="655"/>
      <c r="GAI2180" s="1"/>
      <c r="GAJ2180" s="1"/>
      <c r="GAL2180" s="650"/>
      <c r="GAM2180" s="645"/>
      <c r="GAN2180" s="659"/>
      <c r="GAO2180" s="654"/>
      <c r="GAP2180" s="655"/>
      <c r="GAQ2180" s="655"/>
      <c r="GAR2180" s="1"/>
      <c r="GAS2180" s="1"/>
      <c r="GAU2180" s="650"/>
      <c r="GAV2180" s="645"/>
      <c r="GAW2180" s="659"/>
      <c r="GAX2180" s="654"/>
      <c r="GAY2180" s="655"/>
      <c r="GAZ2180" s="655"/>
      <c r="GBA2180" s="1"/>
      <c r="GBB2180" s="1"/>
      <c r="GBD2180" s="650"/>
      <c r="GBE2180" s="645"/>
      <c r="GBF2180" s="659"/>
      <c r="GBG2180" s="654"/>
      <c r="GBH2180" s="655"/>
      <c r="GBI2180" s="655"/>
      <c r="GBJ2180" s="1"/>
      <c r="GBK2180" s="1"/>
      <c r="GBM2180" s="650"/>
      <c r="GBN2180" s="645"/>
      <c r="GBO2180" s="659"/>
      <c r="GBP2180" s="654"/>
      <c r="GBQ2180" s="655"/>
      <c r="GBR2180" s="655"/>
      <c r="GBS2180" s="1"/>
      <c r="GBT2180" s="1"/>
      <c r="GBV2180" s="650"/>
      <c r="GBW2180" s="645"/>
      <c r="GBX2180" s="659"/>
      <c r="GBY2180" s="654"/>
      <c r="GBZ2180" s="655"/>
      <c r="GCA2180" s="655"/>
      <c r="GCB2180" s="1"/>
      <c r="GCC2180" s="1"/>
      <c r="GCE2180" s="650"/>
      <c r="GCF2180" s="645"/>
      <c r="GCG2180" s="659"/>
      <c r="GCH2180" s="654"/>
      <c r="GCI2180" s="655"/>
      <c r="GCJ2180" s="655"/>
      <c r="GCK2180" s="1"/>
      <c r="GCL2180" s="1"/>
      <c r="GCN2180" s="650"/>
      <c r="GCO2180" s="645"/>
      <c r="GCP2180" s="659"/>
      <c r="GCQ2180" s="654"/>
      <c r="GCR2180" s="655"/>
      <c r="GCS2180" s="655"/>
      <c r="GCT2180" s="1"/>
      <c r="GCU2180" s="1"/>
      <c r="GCW2180" s="650"/>
      <c r="GCX2180" s="645"/>
      <c r="GCY2180" s="659"/>
      <c r="GCZ2180" s="654"/>
      <c r="GDA2180" s="655"/>
      <c r="GDB2180" s="655"/>
      <c r="GDC2180" s="1"/>
      <c r="GDD2180" s="1"/>
      <c r="GDF2180" s="650"/>
      <c r="GDG2180" s="645"/>
      <c r="GDH2180" s="659"/>
      <c r="GDI2180" s="654"/>
      <c r="GDJ2180" s="655"/>
      <c r="GDK2180" s="655"/>
      <c r="GDL2180" s="1"/>
      <c r="GDM2180" s="1"/>
      <c r="GDO2180" s="650"/>
      <c r="GDP2180" s="645"/>
      <c r="GDQ2180" s="659"/>
      <c r="GDR2180" s="654"/>
      <c r="GDS2180" s="655"/>
      <c r="GDT2180" s="655"/>
      <c r="GDU2180" s="1"/>
      <c r="GDV2180" s="1"/>
      <c r="GDX2180" s="650"/>
      <c r="GDY2180" s="645"/>
      <c r="GDZ2180" s="659"/>
      <c r="GEA2180" s="654"/>
      <c r="GEB2180" s="655"/>
      <c r="GEC2180" s="655"/>
      <c r="GED2180" s="1"/>
      <c r="GEE2180" s="1"/>
      <c r="GEG2180" s="650"/>
      <c r="GEH2180" s="645"/>
      <c r="GEI2180" s="659"/>
      <c r="GEJ2180" s="654"/>
      <c r="GEK2180" s="655"/>
      <c r="GEL2180" s="655"/>
      <c r="GEM2180" s="1"/>
      <c r="GEN2180" s="1"/>
      <c r="GEP2180" s="650"/>
      <c r="GEQ2180" s="645"/>
      <c r="GER2180" s="659"/>
      <c r="GES2180" s="654"/>
      <c r="GET2180" s="655"/>
      <c r="GEU2180" s="655"/>
      <c r="GEV2180" s="1"/>
      <c r="GEW2180" s="1"/>
      <c r="GEY2180" s="650"/>
      <c r="GEZ2180" s="645"/>
      <c r="GFA2180" s="659"/>
      <c r="GFB2180" s="654"/>
      <c r="GFC2180" s="655"/>
      <c r="GFD2180" s="655"/>
      <c r="GFE2180" s="1"/>
      <c r="GFF2180" s="1"/>
      <c r="GFH2180" s="650"/>
      <c r="GFI2180" s="645"/>
      <c r="GFJ2180" s="659"/>
      <c r="GFK2180" s="654"/>
      <c r="GFL2180" s="655"/>
      <c r="GFM2180" s="655"/>
      <c r="GFN2180" s="1"/>
      <c r="GFO2180" s="1"/>
      <c r="GFQ2180" s="650"/>
      <c r="GFR2180" s="645"/>
      <c r="GFS2180" s="659"/>
      <c r="GFT2180" s="654"/>
      <c r="GFU2180" s="655"/>
      <c r="GFV2180" s="655"/>
      <c r="GFW2180" s="1"/>
      <c r="GFX2180" s="1"/>
      <c r="GFZ2180" s="650"/>
      <c r="GGA2180" s="645"/>
      <c r="GGB2180" s="659"/>
      <c r="GGC2180" s="654"/>
      <c r="GGD2180" s="655"/>
      <c r="GGE2180" s="655"/>
      <c r="GGF2180" s="1"/>
      <c r="GGG2180" s="1"/>
      <c r="GGI2180" s="650"/>
      <c r="GGJ2180" s="645"/>
      <c r="GGK2180" s="659"/>
      <c r="GGL2180" s="654"/>
      <c r="GGM2180" s="655"/>
      <c r="GGN2180" s="655"/>
      <c r="GGO2180" s="1"/>
      <c r="GGP2180" s="1"/>
      <c r="GGR2180" s="650"/>
      <c r="GGS2180" s="645"/>
      <c r="GGT2180" s="659"/>
      <c r="GGU2180" s="654"/>
      <c r="GGV2180" s="655"/>
      <c r="GGW2180" s="655"/>
      <c r="GGX2180" s="1"/>
      <c r="GGY2180" s="1"/>
      <c r="GHA2180" s="650"/>
      <c r="GHB2180" s="645"/>
      <c r="GHC2180" s="659"/>
      <c r="GHD2180" s="654"/>
      <c r="GHE2180" s="655"/>
      <c r="GHF2180" s="655"/>
      <c r="GHG2180" s="1"/>
      <c r="GHH2180" s="1"/>
      <c r="GHJ2180" s="650"/>
      <c r="GHK2180" s="645"/>
      <c r="GHL2180" s="659"/>
      <c r="GHM2180" s="654"/>
      <c r="GHN2180" s="655"/>
      <c r="GHO2180" s="655"/>
      <c r="GHP2180" s="1"/>
      <c r="GHQ2180" s="1"/>
      <c r="GHS2180" s="650"/>
      <c r="GHT2180" s="645"/>
      <c r="GHU2180" s="659"/>
      <c r="GHV2180" s="654"/>
      <c r="GHW2180" s="655"/>
      <c r="GHX2180" s="655"/>
      <c r="GHY2180" s="1"/>
      <c r="GHZ2180" s="1"/>
      <c r="GIB2180" s="650"/>
      <c r="GIC2180" s="645"/>
      <c r="GID2180" s="659"/>
      <c r="GIE2180" s="654"/>
      <c r="GIF2180" s="655"/>
      <c r="GIG2180" s="655"/>
      <c r="GIH2180" s="1"/>
      <c r="GII2180" s="1"/>
      <c r="GIK2180" s="650"/>
      <c r="GIL2180" s="645"/>
      <c r="GIM2180" s="659"/>
      <c r="GIN2180" s="654"/>
      <c r="GIO2180" s="655"/>
      <c r="GIP2180" s="655"/>
      <c r="GIQ2180" s="1"/>
      <c r="GIR2180" s="1"/>
      <c r="GIT2180" s="650"/>
      <c r="GIU2180" s="645"/>
      <c r="GIV2180" s="659"/>
      <c r="GIW2180" s="654"/>
      <c r="GIX2180" s="655"/>
      <c r="GIY2180" s="655"/>
      <c r="GIZ2180" s="1"/>
      <c r="GJA2180" s="1"/>
      <c r="GJC2180" s="650"/>
      <c r="GJD2180" s="645"/>
      <c r="GJE2180" s="659"/>
      <c r="GJF2180" s="654"/>
      <c r="GJG2180" s="655"/>
      <c r="GJH2180" s="655"/>
      <c r="GJI2180" s="1"/>
      <c r="GJJ2180" s="1"/>
      <c r="GJL2180" s="650"/>
      <c r="GJM2180" s="645"/>
      <c r="GJN2180" s="659"/>
      <c r="GJO2180" s="654"/>
      <c r="GJP2180" s="655"/>
      <c r="GJQ2180" s="655"/>
      <c r="GJR2180" s="1"/>
      <c r="GJS2180" s="1"/>
      <c r="GJU2180" s="650"/>
      <c r="GJV2180" s="645"/>
      <c r="GJW2180" s="659"/>
      <c r="GJX2180" s="654"/>
      <c r="GJY2180" s="655"/>
      <c r="GJZ2180" s="655"/>
      <c r="GKA2180" s="1"/>
      <c r="GKB2180" s="1"/>
      <c r="GKD2180" s="650"/>
      <c r="GKE2180" s="645"/>
      <c r="GKF2180" s="659"/>
      <c r="GKG2180" s="654"/>
      <c r="GKH2180" s="655"/>
      <c r="GKI2180" s="655"/>
      <c r="GKJ2180" s="1"/>
      <c r="GKK2180" s="1"/>
      <c r="GKM2180" s="650"/>
      <c r="GKN2180" s="645"/>
      <c r="GKO2180" s="659"/>
      <c r="GKP2180" s="654"/>
      <c r="GKQ2180" s="655"/>
      <c r="GKR2180" s="655"/>
      <c r="GKS2180" s="1"/>
      <c r="GKT2180" s="1"/>
      <c r="GKV2180" s="650"/>
      <c r="GKW2180" s="645"/>
      <c r="GKX2180" s="659"/>
      <c r="GKY2180" s="654"/>
      <c r="GKZ2180" s="655"/>
      <c r="GLA2180" s="655"/>
      <c r="GLB2180" s="1"/>
      <c r="GLC2180" s="1"/>
      <c r="GLE2180" s="650"/>
      <c r="GLF2180" s="645"/>
      <c r="GLG2180" s="659"/>
      <c r="GLH2180" s="654"/>
      <c r="GLI2180" s="655"/>
      <c r="GLJ2180" s="655"/>
      <c r="GLK2180" s="1"/>
      <c r="GLL2180" s="1"/>
      <c r="GLN2180" s="650"/>
      <c r="GLO2180" s="645"/>
      <c r="GLP2180" s="659"/>
      <c r="GLQ2180" s="654"/>
      <c r="GLR2180" s="655"/>
      <c r="GLS2180" s="655"/>
      <c r="GLT2180" s="1"/>
      <c r="GLU2180" s="1"/>
      <c r="GLW2180" s="650"/>
      <c r="GLX2180" s="645"/>
      <c r="GLY2180" s="659"/>
      <c r="GLZ2180" s="654"/>
      <c r="GMA2180" s="655"/>
      <c r="GMB2180" s="655"/>
      <c r="GMC2180" s="1"/>
      <c r="GMD2180" s="1"/>
      <c r="GMF2180" s="650"/>
      <c r="GMG2180" s="645"/>
      <c r="GMH2180" s="659"/>
      <c r="GMI2180" s="654"/>
      <c r="GMJ2180" s="655"/>
      <c r="GMK2180" s="655"/>
      <c r="GML2180" s="1"/>
      <c r="GMM2180" s="1"/>
      <c r="GMO2180" s="650"/>
      <c r="GMP2180" s="645"/>
      <c r="GMQ2180" s="659"/>
      <c r="GMR2180" s="654"/>
      <c r="GMS2180" s="655"/>
      <c r="GMT2180" s="655"/>
      <c r="GMU2180" s="1"/>
      <c r="GMV2180" s="1"/>
      <c r="GMX2180" s="650"/>
      <c r="GMY2180" s="645"/>
      <c r="GMZ2180" s="659"/>
      <c r="GNA2180" s="654"/>
      <c r="GNB2180" s="655"/>
      <c r="GNC2180" s="655"/>
      <c r="GND2180" s="1"/>
      <c r="GNE2180" s="1"/>
      <c r="GNG2180" s="650"/>
      <c r="GNH2180" s="645"/>
      <c r="GNI2180" s="659"/>
      <c r="GNJ2180" s="654"/>
      <c r="GNK2180" s="655"/>
      <c r="GNL2180" s="655"/>
      <c r="GNM2180" s="1"/>
      <c r="GNN2180" s="1"/>
      <c r="GNP2180" s="650"/>
      <c r="GNQ2180" s="645"/>
      <c r="GNR2180" s="659"/>
      <c r="GNS2180" s="654"/>
      <c r="GNT2180" s="655"/>
      <c r="GNU2180" s="655"/>
      <c r="GNV2180" s="1"/>
      <c r="GNW2180" s="1"/>
      <c r="GNY2180" s="650"/>
      <c r="GNZ2180" s="645"/>
      <c r="GOA2180" s="659"/>
      <c r="GOB2180" s="654"/>
      <c r="GOC2180" s="655"/>
      <c r="GOD2180" s="655"/>
      <c r="GOE2180" s="1"/>
      <c r="GOF2180" s="1"/>
      <c r="GOH2180" s="650"/>
      <c r="GOI2180" s="645"/>
      <c r="GOJ2180" s="659"/>
      <c r="GOK2180" s="654"/>
      <c r="GOL2180" s="655"/>
      <c r="GOM2180" s="655"/>
      <c r="GON2180" s="1"/>
      <c r="GOO2180" s="1"/>
      <c r="GOQ2180" s="650"/>
      <c r="GOR2180" s="645"/>
      <c r="GOS2180" s="659"/>
      <c r="GOT2180" s="654"/>
      <c r="GOU2180" s="655"/>
      <c r="GOV2180" s="655"/>
      <c r="GOW2180" s="1"/>
      <c r="GOX2180" s="1"/>
      <c r="GOZ2180" s="650"/>
      <c r="GPA2180" s="645"/>
      <c r="GPB2180" s="659"/>
      <c r="GPC2180" s="654"/>
      <c r="GPD2180" s="655"/>
      <c r="GPE2180" s="655"/>
      <c r="GPF2180" s="1"/>
      <c r="GPG2180" s="1"/>
      <c r="GPI2180" s="650"/>
      <c r="GPJ2180" s="645"/>
      <c r="GPK2180" s="659"/>
      <c r="GPL2180" s="654"/>
      <c r="GPM2180" s="655"/>
      <c r="GPN2180" s="655"/>
      <c r="GPO2180" s="1"/>
      <c r="GPP2180" s="1"/>
      <c r="GPR2180" s="650"/>
      <c r="GPS2180" s="645"/>
      <c r="GPT2180" s="659"/>
      <c r="GPU2180" s="654"/>
      <c r="GPV2180" s="655"/>
      <c r="GPW2180" s="655"/>
      <c r="GPX2180" s="1"/>
      <c r="GPY2180" s="1"/>
      <c r="GQA2180" s="650"/>
      <c r="GQB2180" s="645"/>
      <c r="GQC2180" s="659"/>
      <c r="GQD2180" s="654"/>
      <c r="GQE2180" s="655"/>
      <c r="GQF2180" s="655"/>
      <c r="GQG2180" s="1"/>
      <c r="GQH2180" s="1"/>
      <c r="GQJ2180" s="650"/>
      <c r="GQK2180" s="645"/>
      <c r="GQL2180" s="659"/>
      <c r="GQM2180" s="654"/>
      <c r="GQN2180" s="655"/>
      <c r="GQO2180" s="655"/>
      <c r="GQP2180" s="1"/>
      <c r="GQQ2180" s="1"/>
      <c r="GQS2180" s="650"/>
      <c r="GQT2180" s="645"/>
      <c r="GQU2180" s="659"/>
      <c r="GQV2180" s="654"/>
      <c r="GQW2180" s="655"/>
      <c r="GQX2180" s="655"/>
      <c r="GQY2180" s="1"/>
      <c r="GQZ2180" s="1"/>
      <c r="GRB2180" s="650"/>
      <c r="GRC2180" s="645"/>
      <c r="GRD2180" s="659"/>
      <c r="GRE2180" s="654"/>
      <c r="GRF2180" s="655"/>
      <c r="GRG2180" s="655"/>
      <c r="GRH2180" s="1"/>
      <c r="GRI2180" s="1"/>
      <c r="GRK2180" s="650"/>
      <c r="GRL2180" s="645"/>
      <c r="GRM2180" s="659"/>
      <c r="GRN2180" s="654"/>
      <c r="GRO2180" s="655"/>
      <c r="GRP2180" s="655"/>
      <c r="GRQ2180" s="1"/>
      <c r="GRR2180" s="1"/>
      <c r="GRT2180" s="650"/>
      <c r="GRU2180" s="645"/>
      <c r="GRV2180" s="659"/>
      <c r="GRW2180" s="654"/>
      <c r="GRX2180" s="655"/>
      <c r="GRY2180" s="655"/>
      <c r="GRZ2180" s="1"/>
      <c r="GSA2180" s="1"/>
      <c r="GSC2180" s="650"/>
      <c r="GSD2180" s="645"/>
      <c r="GSE2180" s="659"/>
      <c r="GSF2180" s="654"/>
      <c r="GSG2180" s="655"/>
      <c r="GSH2180" s="655"/>
      <c r="GSI2180" s="1"/>
      <c r="GSJ2180" s="1"/>
      <c r="GSL2180" s="650"/>
      <c r="GSM2180" s="645"/>
      <c r="GSN2180" s="659"/>
      <c r="GSO2180" s="654"/>
      <c r="GSP2180" s="655"/>
      <c r="GSQ2180" s="655"/>
      <c r="GSR2180" s="1"/>
      <c r="GSS2180" s="1"/>
      <c r="GSU2180" s="650"/>
      <c r="GSV2180" s="645"/>
      <c r="GSW2180" s="659"/>
      <c r="GSX2180" s="654"/>
      <c r="GSY2180" s="655"/>
      <c r="GSZ2180" s="655"/>
      <c r="GTA2180" s="1"/>
      <c r="GTB2180" s="1"/>
      <c r="GTD2180" s="650"/>
      <c r="GTE2180" s="645"/>
      <c r="GTF2180" s="659"/>
      <c r="GTG2180" s="654"/>
      <c r="GTH2180" s="655"/>
      <c r="GTI2180" s="655"/>
      <c r="GTJ2180" s="1"/>
      <c r="GTK2180" s="1"/>
      <c r="GTM2180" s="650"/>
      <c r="GTN2180" s="645"/>
      <c r="GTO2180" s="659"/>
      <c r="GTP2180" s="654"/>
      <c r="GTQ2180" s="655"/>
      <c r="GTR2180" s="655"/>
      <c r="GTS2180" s="1"/>
      <c r="GTT2180" s="1"/>
      <c r="GTV2180" s="650"/>
      <c r="GTW2180" s="645"/>
      <c r="GTX2180" s="659"/>
      <c r="GTY2180" s="654"/>
      <c r="GTZ2180" s="655"/>
      <c r="GUA2180" s="655"/>
      <c r="GUB2180" s="1"/>
      <c r="GUC2180" s="1"/>
      <c r="GUE2180" s="650"/>
      <c r="GUF2180" s="645"/>
      <c r="GUG2180" s="659"/>
      <c r="GUH2180" s="654"/>
      <c r="GUI2180" s="655"/>
      <c r="GUJ2180" s="655"/>
      <c r="GUK2180" s="1"/>
      <c r="GUL2180" s="1"/>
      <c r="GUN2180" s="650"/>
      <c r="GUO2180" s="645"/>
      <c r="GUP2180" s="659"/>
      <c r="GUQ2180" s="654"/>
      <c r="GUR2180" s="655"/>
      <c r="GUS2180" s="655"/>
      <c r="GUT2180" s="1"/>
      <c r="GUU2180" s="1"/>
      <c r="GUW2180" s="650"/>
      <c r="GUX2180" s="645"/>
      <c r="GUY2180" s="659"/>
      <c r="GUZ2180" s="654"/>
      <c r="GVA2180" s="655"/>
      <c r="GVB2180" s="655"/>
      <c r="GVC2180" s="1"/>
      <c r="GVD2180" s="1"/>
      <c r="GVF2180" s="650"/>
      <c r="GVG2180" s="645"/>
      <c r="GVH2180" s="659"/>
      <c r="GVI2180" s="654"/>
      <c r="GVJ2180" s="655"/>
      <c r="GVK2180" s="655"/>
      <c r="GVL2180" s="1"/>
      <c r="GVM2180" s="1"/>
      <c r="GVO2180" s="650"/>
      <c r="GVP2180" s="645"/>
      <c r="GVQ2180" s="659"/>
      <c r="GVR2180" s="654"/>
      <c r="GVS2180" s="655"/>
      <c r="GVT2180" s="655"/>
      <c r="GVU2180" s="1"/>
      <c r="GVV2180" s="1"/>
      <c r="GVX2180" s="650"/>
      <c r="GVY2180" s="645"/>
      <c r="GVZ2180" s="659"/>
      <c r="GWA2180" s="654"/>
      <c r="GWB2180" s="655"/>
      <c r="GWC2180" s="655"/>
      <c r="GWD2180" s="1"/>
      <c r="GWE2180" s="1"/>
      <c r="GWG2180" s="650"/>
      <c r="GWH2180" s="645"/>
      <c r="GWI2180" s="659"/>
      <c r="GWJ2180" s="654"/>
      <c r="GWK2180" s="655"/>
      <c r="GWL2180" s="655"/>
      <c r="GWM2180" s="1"/>
      <c r="GWN2180" s="1"/>
      <c r="GWP2180" s="650"/>
      <c r="GWQ2180" s="645"/>
      <c r="GWR2180" s="659"/>
      <c r="GWS2180" s="654"/>
      <c r="GWT2180" s="655"/>
      <c r="GWU2180" s="655"/>
      <c r="GWV2180" s="1"/>
      <c r="GWW2180" s="1"/>
      <c r="GWY2180" s="650"/>
      <c r="GWZ2180" s="645"/>
      <c r="GXA2180" s="659"/>
      <c r="GXB2180" s="654"/>
      <c r="GXC2180" s="655"/>
      <c r="GXD2180" s="655"/>
      <c r="GXE2180" s="1"/>
      <c r="GXF2180" s="1"/>
      <c r="GXH2180" s="650"/>
      <c r="GXI2180" s="645"/>
      <c r="GXJ2180" s="659"/>
      <c r="GXK2180" s="654"/>
      <c r="GXL2180" s="655"/>
      <c r="GXM2180" s="655"/>
      <c r="GXN2180" s="1"/>
      <c r="GXO2180" s="1"/>
      <c r="GXQ2180" s="650"/>
      <c r="GXR2180" s="645"/>
      <c r="GXS2180" s="659"/>
      <c r="GXT2180" s="654"/>
      <c r="GXU2180" s="655"/>
      <c r="GXV2180" s="655"/>
      <c r="GXW2180" s="1"/>
      <c r="GXX2180" s="1"/>
      <c r="GXZ2180" s="650"/>
      <c r="GYA2180" s="645"/>
      <c r="GYB2180" s="659"/>
      <c r="GYC2180" s="654"/>
      <c r="GYD2180" s="655"/>
      <c r="GYE2180" s="655"/>
      <c r="GYF2180" s="1"/>
      <c r="GYG2180" s="1"/>
      <c r="GYI2180" s="650"/>
      <c r="GYJ2180" s="645"/>
      <c r="GYK2180" s="659"/>
      <c r="GYL2180" s="654"/>
      <c r="GYM2180" s="655"/>
      <c r="GYN2180" s="655"/>
      <c r="GYO2180" s="1"/>
      <c r="GYP2180" s="1"/>
      <c r="GYR2180" s="650"/>
      <c r="GYS2180" s="645"/>
      <c r="GYT2180" s="659"/>
      <c r="GYU2180" s="654"/>
      <c r="GYV2180" s="655"/>
      <c r="GYW2180" s="655"/>
      <c r="GYX2180" s="1"/>
      <c r="GYY2180" s="1"/>
      <c r="GZA2180" s="650"/>
      <c r="GZB2180" s="645"/>
      <c r="GZC2180" s="659"/>
      <c r="GZD2180" s="654"/>
      <c r="GZE2180" s="655"/>
      <c r="GZF2180" s="655"/>
      <c r="GZG2180" s="1"/>
      <c r="GZH2180" s="1"/>
      <c r="GZJ2180" s="650"/>
      <c r="GZK2180" s="645"/>
      <c r="GZL2180" s="659"/>
      <c r="GZM2180" s="654"/>
      <c r="GZN2180" s="655"/>
      <c r="GZO2180" s="655"/>
      <c r="GZP2180" s="1"/>
      <c r="GZQ2180" s="1"/>
      <c r="GZS2180" s="650"/>
      <c r="GZT2180" s="645"/>
      <c r="GZU2180" s="659"/>
      <c r="GZV2180" s="654"/>
      <c r="GZW2180" s="655"/>
      <c r="GZX2180" s="655"/>
      <c r="GZY2180" s="1"/>
      <c r="GZZ2180" s="1"/>
      <c r="HAB2180" s="650"/>
      <c r="HAC2180" s="645"/>
      <c r="HAD2180" s="659"/>
      <c r="HAE2180" s="654"/>
      <c r="HAF2180" s="655"/>
      <c r="HAG2180" s="655"/>
      <c r="HAH2180" s="1"/>
      <c r="HAI2180" s="1"/>
      <c r="HAK2180" s="650"/>
      <c r="HAL2180" s="645"/>
      <c r="HAM2180" s="659"/>
      <c r="HAN2180" s="654"/>
      <c r="HAO2180" s="655"/>
      <c r="HAP2180" s="655"/>
      <c r="HAQ2180" s="1"/>
      <c r="HAR2180" s="1"/>
      <c r="HAT2180" s="650"/>
      <c r="HAU2180" s="645"/>
      <c r="HAV2180" s="659"/>
      <c r="HAW2180" s="654"/>
      <c r="HAX2180" s="655"/>
      <c r="HAY2180" s="655"/>
      <c r="HAZ2180" s="1"/>
      <c r="HBA2180" s="1"/>
      <c r="HBC2180" s="650"/>
      <c r="HBD2180" s="645"/>
      <c r="HBE2180" s="659"/>
      <c r="HBF2180" s="654"/>
      <c r="HBG2180" s="655"/>
      <c r="HBH2180" s="655"/>
      <c r="HBI2180" s="1"/>
      <c r="HBJ2180" s="1"/>
      <c r="HBL2180" s="650"/>
      <c r="HBM2180" s="645"/>
      <c r="HBN2180" s="659"/>
      <c r="HBO2180" s="654"/>
      <c r="HBP2180" s="655"/>
      <c r="HBQ2180" s="655"/>
      <c r="HBR2180" s="1"/>
      <c r="HBS2180" s="1"/>
      <c r="HBU2180" s="650"/>
      <c r="HBV2180" s="645"/>
      <c r="HBW2180" s="659"/>
      <c r="HBX2180" s="654"/>
      <c r="HBY2180" s="655"/>
      <c r="HBZ2180" s="655"/>
      <c r="HCA2180" s="1"/>
      <c r="HCB2180" s="1"/>
      <c r="HCD2180" s="650"/>
      <c r="HCE2180" s="645"/>
      <c r="HCF2180" s="659"/>
      <c r="HCG2180" s="654"/>
      <c r="HCH2180" s="655"/>
      <c r="HCI2180" s="655"/>
      <c r="HCJ2180" s="1"/>
      <c r="HCK2180" s="1"/>
      <c r="HCM2180" s="650"/>
      <c r="HCN2180" s="645"/>
      <c r="HCO2180" s="659"/>
      <c r="HCP2180" s="654"/>
      <c r="HCQ2180" s="655"/>
      <c r="HCR2180" s="655"/>
      <c r="HCS2180" s="1"/>
      <c r="HCT2180" s="1"/>
      <c r="HCV2180" s="650"/>
      <c r="HCW2180" s="645"/>
      <c r="HCX2180" s="659"/>
      <c r="HCY2180" s="654"/>
      <c r="HCZ2180" s="655"/>
      <c r="HDA2180" s="655"/>
      <c r="HDB2180" s="1"/>
      <c r="HDC2180" s="1"/>
      <c r="HDE2180" s="650"/>
      <c r="HDF2180" s="645"/>
      <c r="HDG2180" s="659"/>
      <c r="HDH2180" s="654"/>
      <c r="HDI2180" s="655"/>
      <c r="HDJ2180" s="655"/>
      <c r="HDK2180" s="1"/>
      <c r="HDL2180" s="1"/>
      <c r="HDN2180" s="650"/>
      <c r="HDO2180" s="645"/>
      <c r="HDP2180" s="659"/>
      <c r="HDQ2180" s="654"/>
      <c r="HDR2180" s="655"/>
      <c r="HDS2180" s="655"/>
      <c r="HDT2180" s="1"/>
      <c r="HDU2180" s="1"/>
      <c r="HDW2180" s="650"/>
      <c r="HDX2180" s="645"/>
      <c r="HDY2180" s="659"/>
      <c r="HDZ2180" s="654"/>
      <c r="HEA2180" s="655"/>
      <c r="HEB2180" s="655"/>
      <c r="HEC2180" s="1"/>
      <c r="HED2180" s="1"/>
      <c r="HEF2180" s="650"/>
      <c r="HEG2180" s="645"/>
      <c r="HEH2180" s="659"/>
      <c r="HEI2180" s="654"/>
      <c r="HEJ2180" s="655"/>
      <c r="HEK2180" s="655"/>
      <c r="HEL2180" s="1"/>
      <c r="HEM2180" s="1"/>
      <c r="HEO2180" s="650"/>
      <c r="HEP2180" s="645"/>
      <c r="HEQ2180" s="659"/>
      <c r="HER2180" s="654"/>
      <c r="HES2180" s="655"/>
      <c r="HET2180" s="655"/>
      <c r="HEU2180" s="1"/>
      <c r="HEV2180" s="1"/>
      <c r="HEX2180" s="650"/>
      <c r="HEY2180" s="645"/>
      <c r="HEZ2180" s="659"/>
      <c r="HFA2180" s="654"/>
      <c r="HFB2180" s="655"/>
      <c r="HFC2180" s="655"/>
      <c r="HFD2180" s="1"/>
      <c r="HFE2180" s="1"/>
      <c r="HFG2180" s="650"/>
      <c r="HFH2180" s="645"/>
      <c r="HFI2180" s="659"/>
      <c r="HFJ2180" s="654"/>
      <c r="HFK2180" s="655"/>
      <c r="HFL2180" s="655"/>
      <c r="HFM2180" s="1"/>
      <c r="HFN2180" s="1"/>
      <c r="HFP2180" s="650"/>
      <c r="HFQ2180" s="645"/>
      <c r="HFR2180" s="659"/>
      <c r="HFS2180" s="654"/>
      <c r="HFT2180" s="655"/>
      <c r="HFU2180" s="655"/>
      <c r="HFV2180" s="1"/>
      <c r="HFW2180" s="1"/>
      <c r="HFY2180" s="650"/>
      <c r="HFZ2180" s="645"/>
      <c r="HGA2180" s="659"/>
      <c r="HGB2180" s="654"/>
      <c r="HGC2180" s="655"/>
      <c r="HGD2180" s="655"/>
      <c r="HGE2180" s="1"/>
      <c r="HGF2180" s="1"/>
      <c r="HGH2180" s="650"/>
      <c r="HGI2180" s="645"/>
      <c r="HGJ2180" s="659"/>
      <c r="HGK2180" s="654"/>
      <c r="HGL2180" s="655"/>
      <c r="HGM2180" s="655"/>
      <c r="HGN2180" s="1"/>
      <c r="HGO2180" s="1"/>
      <c r="HGQ2180" s="650"/>
      <c r="HGR2180" s="645"/>
      <c r="HGS2180" s="659"/>
      <c r="HGT2180" s="654"/>
      <c r="HGU2180" s="655"/>
      <c r="HGV2180" s="655"/>
      <c r="HGW2180" s="1"/>
      <c r="HGX2180" s="1"/>
      <c r="HGZ2180" s="650"/>
      <c r="HHA2180" s="645"/>
      <c r="HHB2180" s="659"/>
      <c r="HHC2180" s="654"/>
      <c r="HHD2180" s="655"/>
      <c r="HHE2180" s="655"/>
      <c r="HHF2180" s="1"/>
      <c r="HHG2180" s="1"/>
      <c r="HHI2180" s="650"/>
      <c r="HHJ2180" s="645"/>
      <c r="HHK2180" s="659"/>
      <c r="HHL2180" s="654"/>
      <c r="HHM2180" s="655"/>
      <c r="HHN2180" s="655"/>
      <c r="HHO2180" s="1"/>
      <c r="HHP2180" s="1"/>
      <c r="HHR2180" s="650"/>
      <c r="HHS2180" s="645"/>
      <c r="HHT2180" s="659"/>
      <c r="HHU2180" s="654"/>
      <c r="HHV2180" s="655"/>
      <c r="HHW2180" s="655"/>
      <c r="HHX2180" s="1"/>
      <c r="HHY2180" s="1"/>
      <c r="HIA2180" s="650"/>
      <c r="HIB2180" s="645"/>
      <c r="HIC2180" s="659"/>
      <c r="HID2180" s="654"/>
      <c r="HIE2180" s="655"/>
      <c r="HIF2180" s="655"/>
      <c r="HIG2180" s="1"/>
      <c r="HIH2180" s="1"/>
      <c r="HIJ2180" s="650"/>
      <c r="HIK2180" s="645"/>
      <c r="HIL2180" s="659"/>
      <c r="HIM2180" s="654"/>
      <c r="HIN2180" s="655"/>
      <c r="HIO2180" s="655"/>
      <c r="HIP2180" s="1"/>
      <c r="HIQ2180" s="1"/>
      <c r="HIS2180" s="650"/>
      <c r="HIT2180" s="645"/>
      <c r="HIU2180" s="659"/>
      <c r="HIV2180" s="654"/>
      <c r="HIW2180" s="655"/>
      <c r="HIX2180" s="655"/>
      <c r="HIY2180" s="1"/>
      <c r="HIZ2180" s="1"/>
      <c r="HJB2180" s="650"/>
      <c r="HJC2180" s="645"/>
      <c r="HJD2180" s="659"/>
      <c r="HJE2180" s="654"/>
      <c r="HJF2180" s="655"/>
      <c r="HJG2180" s="655"/>
      <c r="HJH2180" s="1"/>
      <c r="HJI2180" s="1"/>
      <c r="HJK2180" s="650"/>
      <c r="HJL2180" s="645"/>
      <c r="HJM2180" s="659"/>
      <c r="HJN2180" s="654"/>
      <c r="HJO2180" s="655"/>
      <c r="HJP2180" s="655"/>
      <c r="HJQ2180" s="1"/>
      <c r="HJR2180" s="1"/>
      <c r="HJT2180" s="650"/>
      <c r="HJU2180" s="645"/>
      <c r="HJV2180" s="659"/>
      <c r="HJW2180" s="654"/>
      <c r="HJX2180" s="655"/>
      <c r="HJY2180" s="655"/>
      <c r="HJZ2180" s="1"/>
      <c r="HKA2180" s="1"/>
      <c r="HKC2180" s="650"/>
      <c r="HKD2180" s="645"/>
      <c r="HKE2180" s="659"/>
      <c r="HKF2180" s="654"/>
      <c r="HKG2180" s="655"/>
      <c r="HKH2180" s="655"/>
      <c r="HKI2180" s="1"/>
      <c r="HKJ2180" s="1"/>
      <c r="HKL2180" s="650"/>
      <c r="HKM2180" s="645"/>
      <c r="HKN2180" s="659"/>
      <c r="HKO2180" s="654"/>
      <c r="HKP2180" s="655"/>
      <c r="HKQ2180" s="655"/>
      <c r="HKR2180" s="1"/>
      <c r="HKS2180" s="1"/>
      <c r="HKU2180" s="650"/>
      <c r="HKV2180" s="645"/>
      <c r="HKW2180" s="659"/>
      <c r="HKX2180" s="654"/>
      <c r="HKY2180" s="655"/>
      <c r="HKZ2180" s="655"/>
      <c r="HLA2180" s="1"/>
      <c r="HLB2180" s="1"/>
      <c r="HLD2180" s="650"/>
      <c r="HLE2180" s="645"/>
      <c r="HLF2180" s="659"/>
      <c r="HLG2180" s="654"/>
      <c r="HLH2180" s="655"/>
      <c r="HLI2180" s="655"/>
      <c r="HLJ2180" s="1"/>
      <c r="HLK2180" s="1"/>
      <c r="HLM2180" s="650"/>
      <c r="HLN2180" s="645"/>
      <c r="HLO2180" s="659"/>
      <c r="HLP2180" s="654"/>
      <c r="HLQ2180" s="655"/>
      <c r="HLR2180" s="655"/>
      <c r="HLS2180" s="1"/>
      <c r="HLT2180" s="1"/>
      <c r="HLV2180" s="650"/>
      <c r="HLW2180" s="645"/>
      <c r="HLX2180" s="659"/>
      <c r="HLY2180" s="654"/>
      <c r="HLZ2180" s="655"/>
      <c r="HMA2180" s="655"/>
      <c r="HMB2180" s="1"/>
      <c r="HMC2180" s="1"/>
      <c r="HME2180" s="650"/>
      <c r="HMF2180" s="645"/>
      <c r="HMG2180" s="659"/>
      <c r="HMH2180" s="654"/>
      <c r="HMI2180" s="655"/>
      <c r="HMJ2180" s="655"/>
      <c r="HMK2180" s="1"/>
      <c r="HML2180" s="1"/>
      <c r="HMN2180" s="650"/>
      <c r="HMO2180" s="645"/>
      <c r="HMP2180" s="659"/>
      <c r="HMQ2180" s="654"/>
      <c r="HMR2180" s="655"/>
      <c r="HMS2180" s="655"/>
      <c r="HMT2180" s="1"/>
      <c r="HMU2180" s="1"/>
      <c r="HMW2180" s="650"/>
      <c r="HMX2180" s="645"/>
      <c r="HMY2180" s="659"/>
      <c r="HMZ2180" s="654"/>
      <c r="HNA2180" s="655"/>
      <c r="HNB2180" s="655"/>
      <c r="HNC2180" s="1"/>
      <c r="HND2180" s="1"/>
      <c r="HNF2180" s="650"/>
      <c r="HNG2180" s="645"/>
      <c r="HNH2180" s="659"/>
      <c r="HNI2180" s="654"/>
      <c r="HNJ2180" s="655"/>
      <c r="HNK2180" s="655"/>
      <c r="HNL2180" s="1"/>
      <c r="HNM2180" s="1"/>
      <c r="HNO2180" s="650"/>
      <c r="HNP2180" s="645"/>
      <c r="HNQ2180" s="659"/>
      <c r="HNR2180" s="654"/>
      <c r="HNS2180" s="655"/>
      <c r="HNT2180" s="655"/>
      <c r="HNU2180" s="1"/>
      <c r="HNV2180" s="1"/>
      <c r="HNX2180" s="650"/>
      <c r="HNY2180" s="645"/>
      <c r="HNZ2180" s="659"/>
      <c r="HOA2180" s="654"/>
      <c r="HOB2180" s="655"/>
      <c r="HOC2180" s="655"/>
      <c r="HOD2180" s="1"/>
      <c r="HOE2180" s="1"/>
      <c r="HOG2180" s="650"/>
      <c r="HOH2180" s="645"/>
      <c r="HOI2180" s="659"/>
      <c r="HOJ2180" s="654"/>
      <c r="HOK2180" s="655"/>
      <c r="HOL2180" s="655"/>
      <c r="HOM2180" s="1"/>
      <c r="HON2180" s="1"/>
      <c r="HOP2180" s="650"/>
      <c r="HOQ2180" s="645"/>
      <c r="HOR2180" s="659"/>
      <c r="HOS2180" s="654"/>
      <c r="HOT2180" s="655"/>
      <c r="HOU2180" s="655"/>
      <c r="HOV2180" s="1"/>
      <c r="HOW2180" s="1"/>
      <c r="HOY2180" s="650"/>
      <c r="HOZ2180" s="645"/>
      <c r="HPA2180" s="659"/>
      <c r="HPB2180" s="654"/>
      <c r="HPC2180" s="655"/>
      <c r="HPD2180" s="655"/>
      <c r="HPE2180" s="1"/>
      <c r="HPF2180" s="1"/>
      <c r="HPH2180" s="650"/>
      <c r="HPI2180" s="645"/>
      <c r="HPJ2180" s="659"/>
      <c r="HPK2180" s="654"/>
      <c r="HPL2180" s="655"/>
      <c r="HPM2180" s="655"/>
      <c r="HPN2180" s="1"/>
      <c r="HPO2180" s="1"/>
      <c r="HPQ2180" s="650"/>
      <c r="HPR2180" s="645"/>
      <c r="HPS2180" s="659"/>
      <c r="HPT2180" s="654"/>
      <c r="HPU2180" s="655"/>
      <c r="HPV2180" s="655"/>
      <c r="HPW2180" s="1"/>
      <c r="HPX2180" s="1"/>
      <c r="HPZ2180" s="650"/>
      <c r="HQA2180" s="645"/>
      <c r="HQB2180" s="659"/>
      <c r="HQC2180" s="654"/>
      <c r="HQD2180" s="655"/>
      <c r="HQE2180" s="655"/>
      <c r="HQF2180" s="1"/>
      <c r="HQG2180" s="1"/>
      <c r="HQI2180" s="650"/>
      <c r="HQJ2180" s="645"/>
      <c r="HQK2180" s="659"/>
      <c r="HQL2180" s="654"/>
      <c r="HQM2180" s="655"/>
      <c r="HQN2180" s="655"/>
      <c r="HQO2180" s="1"/>
      <c r="HQP2180" s="1"/>
      <c r="HQR2180" s="650"/>
      <c r="HQS2180" s="645"/>
      <c r="HQT2180" s="659"/>
      <c r="HQU2180" s="654"/>
      <c r="HQV2180" s="655"/>
      <c r="HQW2180" s="655"/>
      <c r="HQX2180" s="1"/>
      <c r="HQY2180" s="1"/>
      <c r="HRA2180" s="650"/>
      <c r="HRB2180" s="645"/>
      <c r="HRC2180" s="659"/>
      <c r="HRD2180" s="654"/>
      <c r="HRE2180" s="655"/>
      <c r="HRF2180" s="655"/>
      <c r="HRG2180" s="1"/>
      <c r="HRH2180" s="1"/>
      <c r="HRJ2180" s="650"/>
      <c r="HRK2180" s="645"/>
      <c r="HRL2180" s="659"/>
      <c r="HRM2180" s="654"/>
      <c r="HRN2180" s="655"/>
      <c r="HRO2180" s="655"/>
      <c r="HRP2180" s="1"/>
      <c r="HRQ2180" s="1"/>
      <c r="HRS2180" s="650"/>
      <c r="HRT2180" s="645"/>
      <c r="HRU2180" s="659"/>
      <c r="HRV2180" s="654"/>
      <c r="HRW2180" s="655"/>
      <c r="HRX2180" s="655"/>
      <c r="HRY2180" s="1"/>
      <c r="HRZ2180" s="1"/>
      <c r="HSB2180" s="650"/>
      <c r="HSC2180" s="645"/>
      <c r="HSD2180" s="659"/>
      <c r="HSE2180" s="654"/>
      <c r="HSF2180" s="655"/>
      <c r="HSG2180" s="655"/>
      <c r="HSH2180" s="1"/>
      <c r="HSI2180" s="1"/>
      <c r="HSK2180" s="650"/>
      <c r="HSL2180" s="645"/>
      <c r="HSM2180" s="659"/>
      <c r="HSN2180" s="654"/>
      <c r="HSO2180" s="655"/>
      <c r="HSP2180" s="655"/>
      <c r="HSQ2180" s="1"/>
      <c r="HSR2180" s="1"/>
      <c r="HST2180" s="650"/>
      <c r="HSU2180" s="645"/>
      <c r="HSV2180" s="659"/>
      <c r="HSW2180" s="654"/>
      <c r="HSX2180" s="655"/>
      <c r="HSY2180" s="655"/>
      <c r="HSZ2180" s="1"/>
      <c r="HTA2180" s="1"/>
      <c r="HTC2180" s="650"/>
      <c r="HTD2180" s="645"/>
      <c r="HTE2180" s="659"/>
      <c r="HTF2180" s="654"/>
      <c r="HTG2180" s="655"/>
      <c r="HTH2180" s="655"/>
      <c r="HTI2180" s="1"/>
      <c r="HTJ2180" s="1"/>
      <c r="HTL2180" s="650"/>
      <c r="HTM2180" s="645"/>
      <c r="HTN2180" s="659"/>
      <c r="HTO2180" s="654"/>
      <c r="HTP2180" s="655"/>
      <c r="HTQ2180" s="655"/>
      <c r="HTR2180" s="1"/>
      <c r="HTS2180" s="1"/>
      <c r="HTU2180" s="650"/>
      <c r="HTV2180" s="645"/>
      <c r="HTW2180" s="659"/>
      <c r="HTX2180" s="654"/>
      <c r="HTY2180" s="655"/>
      <c r="HTZ2180" s="655"/>
      <c r="HUA2180" s="1"/>
      <c r="HUB2180" s="1"/>
      <c r="HUD2180" s="650"/>
      <c r="HUE2180" s="645"/>
      <c r="HUF2180" s="659"/>
      <c r="HUG2180" s="654"/>
      <c r="HUH2180" s="655"/>
      <c r="HUI2180" s="655"/>
      <c r="HUJ2180" s="1"/>
      <c r="HUK2180" s="1"/>
      <c r="HUM2180" s="650"/>
      <c r="HUN2180" s="645"/>
      <c r="HUO2180" s="659"/>
      <c r="HUP2180" s="654"/>
      <c r="HUQ2180" s="655"/>
      <c r="HUR2180" s="655"/>
      <c r="HUS2180" s="1"/>
      <c r="HUT2180" s="1"/>
      <c r="HUV2180" s="650"/>
      <c r="HUW2180" s="645"/>
      <c r="HUX2180" s="659"/>
      <c r="HUY2180" s="654"/>
      <c r="HUZ2180" s="655"/>
      <c r="HVA2180" s="655"/>
      <c r="HVB2180" s="1"/>
      <c r="HVC2180" s="1"/>
      <c r="HVE2180" s="650"/>
      <c r="HVF2180" s="645"/>
      <c r="HVG2180" s="659"/>
      <c r="HVH2180" s="654"/>
      <c r="HVI2180" s="655"/>
      <c r="HVJ2180" s="655"/>
      <c r="HVK2180" s="1"/>
      <c r="HVL2180" s="1"/>
      <c r="HVN2180" s="650"/>
      <c r="HVO2180" s="645"/>
      <c r="HVP2180" s="659"/>
      <c r="HVQ2180" s="654"/>
      <c r="HVR2180" s="655"/>
      <c r="HVS2180" s="655"/>
      <c r="HVT2180" s="1"/>
      <c r="HVU2180" s="1"/>
      <c r="HVW2180" s="650"/>
      <c r="HVX2180" s="645"/>
      <c r="HVY2180" s="659"/>
      <c r="HVZ2180" s="654"/>
      <c r="HWA2180" s="655"/>
      <c r="HWB2180" s="655"/>
      <c r="HWC2180" s="1"/>
      <c r="HWD2180" s="1"/>
      <c r="HWF2180" s="650"/>
      <c r="HWG2180" s="645"/>
      <c r="HWH2180" s="659"/>
      <c r="HWI2180" s="654"/>
      <c r="HWJ2180" s="655"/>
      <c r="HWK2180" s="655"/>
      <c r="HWL2180" s="1"/>
      <c r="HWM2180" s="1"/>
      <c r="HWO2180" s="650"/>
      <c r="HWP2180" s="645"/>
      <c r="HWQ2180" s="659"/>
      <c r="HWR2180" s="654"/>
      <c r="HWS2180" s="655"/>
      <c r="HWT2180" s="655"/>
      <c r="HWU2180" s="1"/>
      <c r="HWV2180" s="1"/>
      <c r="HWX2180" s="650"/>
      <c r="HWY2180" s="645"/>
      <c r="HWZ2180" s="659"/>
      <c r="HXA2180" s="654"/>
      <c r="HXB2180" s="655"/>
      <c r="HXC2180" s="655"/>
      <c r="HXD2180" s="1"/>
      <c r="HXE2180" s="1"/>
      <c r="HXG2180" s="650"/>
      <c r="HXH2180" s="645"/>
      <c r="HXI2180" s="659"/>
      <c r="HXJ2180" s="654"/>
      <c r="HXK2180" s="655"/>
      <c r="HXL2180" s="655"/>
      <c r="HXM2180" s="1"/>
      <c r="HXN2180" s="1"/>
      <c r="HXP2180" s="650"/>
      <c r="HXQ2180" s="645"/>
      <c r="HXR2180" s="659"/>
      <c r="HXS2180" s="654"/>
      <c r="HXT2180" s="655"/>
      <c r="HXU2180" s="655"/>
      <c r="HXV2180" s="1"/>
      <c r="HXW2180" s="1"/>
      <c r="HXY2180" s="650"/>
      <c r="HXZ2180" s="645"/>
      <c r="HYA2180" s="659"/>
      <c r="HYB2180" s="654"/>
      <c r="HYC2180" s="655"/>
      <c r="HYD2180" s="655"/>
      <c r="HYE2180" s="1"/>
      <c r="HYF2180" s="1"/>
      <c r="HYH2180" s="650"/>
      <c r="HYI2180" s="645"/>
      <c r="HYJ2180" s="659"/>
      <c r="HYK2180" s="654"/>
      <c r="HYL2180" s="655"/>
      <c r="HYM2180" s="655"/>
      <c r="HYN2180" s="1"/>
      <c r="HYO2180" s="1"/>
      <c r="HYQ2180" s="650"/>
      <c r="HYR2180" s="645"/>
      <c r="HYS2180" s="659"/>
      <c r="HYT2180" s="654"/>
      <c r="HYU2180" s="655"/>
      <c r="HYV2180" s="655"/>
      <c r="HYW2180" s="1"/>
      <c r="HYX2180" s="1"/>
      <c r="HYZ2180" s="650"/>
      <c r="HZA2180" s="645"/>
      <c r="HZB2180" s="659"/>
      <c r="HZC2180" s="654"/>
      <c r="HZD2180" s="655"/>
      <c r="HZE2180" s="655"/>
      <c r="HZF2180" s="1"/>
      <c r="HZG2180" s="1"/>
      <c r="HZI2180" s="650"/>
      <c r="HZJ2180" s="645"/>
      <c r="HZK2180" s="659"/>
      <c r="HZL2180" s="654"/>
      <c r="HZM2180" s="655"/>
      <c r="HZN2180" s="655"/>
      <c r="HZO2180" s="1"/>
      <c r="HZP2180" s="1"/>
      <c r="HZR2180" s="650"/>
      <c r="HZS2180" s="645"/>
      <c r="HZT2180" s="659"/>
      <c r="HZU2180" s="654"/>
      <c r="HZV2180" s="655"/>
      <c r="HZW2180" s="655"/>
      <c r="HZX2180" s="1"/>
      <c r="HZY2180" s="1"/>
      <c r="IAA2180" s="650"/>
      <c r="IAB2180" s="645"/>
      <c r="IAC2180" s="659"/>
      <c r="IAD2180" s="654"/>
      <c r="IAE2180" s="655"/>
      <c r="IAF2180" s="655"/>
      <c r="IAG2180" s="1"/>
      <c r="IAH2180" s="1"/>
      <c r="IAJ2180" s="650"/>
      <c r="IAK2180" s="645"/>
      <c r="IAL2180" s="659"/>
      <c r="IAM2180" s="654"/>
      <c r="IAN2180" s="655"/>
      <c r="IAO2180" s="655"/>
      <c r="IAP2180" s="1"/>
      <c r="IAQ2180" s="1"/>
      <c r="IAS2180" s="650"/>
      <c r="IAT2180" s="645"/>
      <c r="IAU2180" s="659"/>
      <c r="IAV2180" s="654"/>
      <c r="IAW2180" s="655"/>
      <c r="IAX2180" s="655"/>
      <c r="IAY2180" s="1"/>
      <c r="IAZ2180" s="1"/>
      <c r="IBB2180" s="650"/>
      <c r="IBC2180" s="645"/>
      <c r="IBD2180" s="659"/>
      <c r="IBE2180" s="654"/>
      <c r="IBF2180" s="655"/>
      <c r="IBG2180" s="655"/>
      <c r="IBH2180" s="1"/>
      <c r="IBI2180" s="1"/>
      <c r="IBK2180" s="650"/>
      <c r="IBL2180" s="645"/>
      <c r="IBM2180" s="659"/>
      <c r="IBN2180" s="654"/>
      <c r="IBO2180" s="655"/>
      <c r="IBP2180" s="655"/>
      <c r="IBQ2180" s="1"/>
      <c r="IBR2180" s="1"/>
      <c r="IBT2180" s="650"/>
      <c r="IBU2180" s="645"/>
      <c r="IBV2180" s="659"/>
      <c r="IBW2180" s="654"/>
      <c r="IBX2180" s="655"/>
      <c r="IBY2180" s="655"/>
      <c r="IBZ2180" s="1"/>
      <c r="ICA2180" s="1"/>
      <c r="ICC2180" s="650"/>
      <c r="ICD2180" s="645"/>
      <c r="ICE2180" s="659"/>
      <c r="ICF2180" s="654"/>
      <c r="ICG2180" s="655"/>
      <c r="ICH2180" s="655"/>
      <c r="ICI2180" s="1"/>
      <c r="ICJ2180" s="1"/>
      <c r="ICL2180" s="650"/>
      <c r="ICM2180" s="645"/>
      <c r="ICN2180" s="659"/>
      <c r="ICO2180" s="654"/>
      <c r="ICP2180" s="655"/>
      <c r="ICQ2180" s="655"/>
      <c r="ICR2180" s="1"/>
      <c r="ICS2180" s="1"/>
      <c r="ICU2180" s="650"/>
      <c r="ICV2180" s="645"/>
      <c r="ICW2180" s="659"/>
      <c r="ICX2180" s="654"/>
      <c r="ICY2180" s="655"/>
      <c r="ICZ2180" s="655"/>
      <c r="IDA2180" s="1"/>
      <c r="IDB2180" s="1"/>
      <c r="IDD2180" s="650"/>
      <c r="IDE2180" s="645"/>
      <c r="IDF2180" s="659"/>
      <c r="IDG2180" s="654"/>
      <c r="IDH2180" s="655"/>
      <c r="IDI2180" s="655"/>
      <c r="IDJ2180" s="1"/>
      <c r="IDK2180" s="1"/>
      <c r="IDM2180" s="650"/>
      <c r="IDN2180" s="645"/>
      <c r="IDO2180" s="659"/>
      <c r="IDP2180" s="654"/>
      <c r="IDQ2180" s="655"/>
      <c r="IDR2180" s="655"/>
      <c r="IDS2180" s="1"/>
      <c r="IDT2180" s="1"/>
      <c r="IDV2180" s="650"/>
      <c r="IDW2180" s="645"/>
      <c r="IDX2180" s="659"/>
      <c r="IDY2180" s="654"/>
      <c r="IDZ2180" s="655"/>
      <c r="IEA2180" s="655"/>
      <c r="IEB2180" s="1"/>
      <c r="IEC2180" s="1"/>
      <c r="IEE2180" s="650"/>
      <c r="IEF2180" s="645"/>
      <c r="IEG2180" s="659"/>
      <c r="IEH2180" s="654"/>
      <c r="IEI2180" s="655"/>
      <c r="IEJ2180" s="655"/>
      <c r="IEK2180" s="1"/>
      <c r="IEL2180" s="1"/>
      <c r="IEN2180" s="650"/>
      <c r="IEO2180" s="645"/>
      <c r="IEP2180" s="659"/>
      <c r="IEQ2180" s="654"/>
      <c r="IER2180" s="655"/>
      <c r="IES2180" s="655"/>
      <c r="IET2180" s="1"/>
      <c r="IEU2180" s="1"/>
      <c r="IEW2180" s="650"/>
      <c r="IEX2180" s="645"/>
      <c r="IEY2180" s="659"/>
      <c r="IEZ2180" s="654"/>
      <c r="IFA2180" s="655"/>
      <c r="IFB2180" s="655"/>
      <c r="IFC2180" s="1"/>
      <c r="IFD2180" s="1"/>
      <c r="IFF2180" s="650"/>
      <c r="IFG2180" s="645"/>
      <c r="IFH2180" s="659"/>
      <c r="IFI2180" s="654"/>
      <c r="IFJ2180" s="655"/>
      <c r="IFK2180" s="655"/>
      <c r="IFL2180" s="1"/>
      <c r="IFM2180" s="1"/>
      <c r="IFO2180" s="650"/>
      <c r="IFP2180" s="645"/>
      <c r="IFQ2180" s="659"/>
      <c r="IFR2180" s="654"/>
      <c r="IFS2180" s="655"/>
      <c r="IFT2180" s="655"/>
      <c r="IFU2180" s="1"/>
      <c r="IFV2180" s="1"/>
      <c r="IFX2180" s="650"/>
      <c r="IFY2180" s="645"/>
      <c r="IFZ2180" s="659"/>
      <c r="IGA2180" s="654"/>
      <c r="IGB2180" s="655"/>
      <c r="IGC2180" s="655"/>
      <c r="IGD2180" s="1"/>
      <c r="IGE2180" s="1"/>
      <c r="IGG2180" s="650"/>
      <c r="IGH2180" s="645"/>
      <c r="IGI2180" s="659"/>
      <c r="IGJ2180" s="654"/>
      <c r="IGK2180" s="655"/>
      <c r="IGL2180" s="655"/>
      <c r="IGM2180" s="1"/>
      <c r="IGN2180" s="1"/>
      <c r="IGP2180" s="650"/>
      <c r="IGQ2180" s="645"/>
      <c r="IGR2180" s="659"/>
      <c r="IGS2180" s="654"/>
      <c r="IGT2180" s="655"/>
      <c r="IGU2180" s="655"/>
      <c r="IGV2180" s="1"/>
      <c r="IGW2180" s="1"/>
      <c r="IGY2180" s="650"/>
      <c r="IGZ2180" s="645"/>
      <c r="IHA2180" s="659"/>
      <c r="IHB2180" s="654"/>
      <c r="IHC2180" s="655"/>
      <c r="IHD2180" s="655"/>
      <c r="IHE2180" s="1"/>
      <c r="IHF2180" s="1"/>
      <c r="IHH2180" s="650"/>
      <c r="IHI2180" s="645"/>
      <c r="IHJ2180" s="659"/>
      <c r="IHK2180" s="654"/>
      <c r="IHL2180" s="655"/>
      <c r="IHM2180" s="655"/>
      <c r="IHN2180" s="1"/>
      <c r="IHO2180" s="1"/>
      <c r="IHQ2180" s="650"/>
      <c r="IHR2180" s="645"/>
      <c r="IHS2180" s="659"/>
      <c r="IHT2180" s="654"/>
      <c r="IHU2180" s="655"/>
      <c r="IHV2180" s="655"/>
      <c r="IHW2180" s="1"/>
      <c r="IHX2180" s="1"/>
      <c r="IHZ2180" s="650"/>
      <c r="IIA2180" s="645"/>
      <c r="IIB2180" s="659"/>
      <c r="IIC2180" s="654"/>
      <c r="IID2180" s="655"/>
      <c r="IIE2180" s="655"/>
      <c r="IIF2180" s="1"/>
      <c r="IIG2180" s="1"/>
      <c r="III2180" s="650"/>
      <c r="IIJ2180" s="645"/>
      <c r="IIK2180" s="659"/>
      <c r="IIL2180" s="654"/>
      <c r="IIM2180" s="655"/>
      <c r="IIN2180" s="655"/>
      <c r="IIO2180" s="1"/>
      <c r="IIP2180" s="1"/>
      <c r="IIR2180" s="650"/>
      <c r="IIS2180" s="645"/>
      <c r="IIT2180" s="659"/>
      <c r="IIU2180" s="654"/>
      <c r="IIV2180" s="655"/>
      <c r="IIW2180" s="655"/>
      <c r="IIX2180" s="1"/>
      <c r="IIY2180" s="1"/>
      <c r="IJA2180" s="650"/>
      <c r="IJB2180" s="645"/>
      <c r="IJC2180" s="659"/>
      <c r="IJD2180" s="654"/>
      <c r="IJE2180" s="655"/>
      <c r="IJF2180" s="655"/>
      <c r="IJG2180" s="1"/>
      <c r="IJH2180" s="1"/>
      <c r="IJJ2180" s="650"/>
      <c r="IJK2180" s="645"/>
      <c r="IJL2180" s="659"/>
      <c r="IJM2180" s="654"/>
      <c r="IJN2180" s="655"/>
      <c r="IJO2180" s="655"/>
      <c r="IJP2180" s="1"/>
      <c r="IJQ2180" s="1"/>
      <c r="IJS2180" s="650"/>
      <c r="IJT2180" s="645"/>
      <c r="IJU2180" s="659"/>
      <c r="IJV2180" s="654"/>
      <c r="IJW2180" s="655"/>
      <c r="IJX2180" s="655"/>
      <c r="IJY2180" s="1"/>
      <c r="IJZ2180" s="1"/>
      <c r="IKB2180" s="650"/>
      <c r="IKC2180" s="645"/>
      <c r="IKD2180" s="659"/>
      <c r="IKE2180" s="654"/>
      <c r="IKF2180" s="655"/>
      <c r="IKG2180" s="655"/>
      <c r="IKH2180" s="1"/>
      <c r="IKI2180" s="1"/>
      <c r="IKK2180" s="650"/>
      <c r="IKL2180" s="645"/>
      <c r="IKM2180" s="659"/>
      <c r="IKN2180" s="654"/>
      <c r="IKO2180" s="655"/>
      <c r="IKP2180" s="655"/>
      <c r="IKQ2180" s="1"/>
      <c r="IKR2180" s="1"/>
      <c r="IKT2180" s="650"/>
      <c r="IKU2180" s="645"/>
      <c r="IKV2180" s="659"/>
      <c r="IKW2180" s="654"/>
      <c r="IKX2180" s="655"/>
      <c r="IKY2180" s="655"/>
      <c r="IKZ2180" s="1"/>
      <c r="ILA2180" s="1"/>
      <c r="ILC2180" s="650"/>
      <c r="ILD2180" s="645"/>
      <c r="ILE2180" s="659"/>
      <c r="ILF2180" s="654"/>
      <c r="ILG2180" s="655"/>
      <c r="ILH2180" s="655"/>
      <c r="ILI2180" s="1"/>
      <c r="ILJ2180" s="1"/>
      <c r="ILL2180" s="650"/>
      <c r="ILM2180" s="645"/>
      <c r="ILN2180" s="659"/>
      <c r="ILO2180" s="654"/>
      <c r="ILP2180" s="655"/>
      <c r="ILQ2180" s="655"/>
      <c r="ILR2180" s="1"/>
      <c r="ILS2180" s="1"/>
      <c r="ILU2180" s="650"/>
      <c r="ILV2180" s="645"/>
      <c r="ILW2180" s="659"/>
      <c r="ILX2180" s="654"/>
      <c r="ILY2180" s="655"/>
      <c r="ILZ2180" s="655"/>
      <c r="IMA2180" s="1"/>
      <c r="IMB2180" s="1"/>
      <c r="IMD2180" s="650"/>
      <c r="IME2180" s="645"/>
      <c r="IMF2180" s="659"/>
      <c r="IMG2180" s="654"/>
      <c r="IMH2180" s="655"/>
      <c r="IMI2180" s="655"/>
      <c r="IMJ2180" s="1"/>
      <c r="IMK2180" s="1"/>
      <c r="IMM2180" s="650"/>
      <c r="IMN2180" s="645"/>
      <c r="IMO2180" s="659"/>
      <c r="IMP2180" s="654"/>
      <c r="IMQ2180" s="655"/>
      <c r="IMR2180" s="655"/>
      <c r="IMS2180" s="1"/>
      <c r="IMT2180" s="1"/>
      <c r="IMV2180" s="650"/>
      <c r="IMW2180" s="645"/>
      <c r="IMX2180" s="659"/>
      <c r="IMY2180" s="654"/>
      <c r="IMZ2180" s="655"/>
      <c r="INA2180" s="655"/>
      <c r="INB2180" s="1"/>
      <c r="INC2180" s="1"/>
      <c r="INE2180" s="650"/>
      <c r="INF2180" s="645"/>
      <c r="ING2180" s="659"/>
      <c r="INH2180" s="654"/>
      <c r="INI2180" s="655"/>
      <c r="INJ2180" s="655"/>
      <c r="INK2180" s="1"/>
      <c r="INL2180" s="1"/>
      <c r="INN2180" s="650"/>
      <c r="INO2180" s="645"/>
      <c r="INP2180" s="659"/>
      <c r="INQ2180" s="654"/>
      <c r="INR2180" s="655"/>
      <c r="INS2180" s="655"/>
      <c r="INT2180" s="1"/>
      <c r="INU2180" s="1"/>
      <c r="INW2180" s="650"/>
      <c r="INX2180" s="645"/>
      <c r="INY2180" s="659"/>
      <c r="INZ2180" s="654"/>
      <c r="IOA2180" s="655"/>
      <c r="IOB2180" s="655"/>
      <c r="IOC2180" s="1"/>
      <c r="IOD2180" s="1"/>
      <c r="IOF2180" s="650"/>
      <c r="IOG2180" s="645"/>
      <c r="IOH2180" s="659"/>
      <c r="IOI2180" s="654"/>
      <c r="IOJ2180" s="655"/>
      <c r="IOK2180" s="655"/>
      <c r="IOL2180" s="1"/>
      <c r="IOM2180" s="1"/>
      <c r="IOO2180" s="650"/>
      <c r="IOP2180" s="645"/>
      <c r="IOQ2180" s="659"/>
      <c r="IOR2180" s="654"/>
      <c r="IOS2180" s="655"/>
      <c r="IOT2180" s="655"/>
      <c r="IOU2180" s="1"/>
      <c r="IOV2180" s="1"/>
      <c r="IOX2180" s="650"/>
      <c r="IOY2180" s="645"/>
      <c r="IOZ2180" s="659"/>
      <c r="IPA2180" s="654"/>
      <c r="IPB2180" s="655"/>
      <c r="IPC2180" s="655"/>
      <c r="IPD2180" s="1"/>
      <c r="IPE2180" s="1"/>
      <c r="IPG2180" s="650"/>
      <c r="IPH2180" s="645"/>
      <c r="IPI2180" s="659"/>
      <c r="IPJ2180" s="654"/>
      <c r="IPK2180" s="655"/>
      <c r="IPL2180" s="655"/>
      <c r="IPM2180" s="1"/>
      <c r="IPN2180" s="1"/>
      <c r="IPP2180" s="650"/>
      <c r="IPQ2180" s="645"/>
      <c r="IPR2180" s="659"/>
      <c r="IPS2180" s="654"/>
      <c r="IPT2180" s="655"/>
      <c r="IPU2180" s="655"/>
      <c r="IPV2180" s="1"/>
      <c r="IPW2180" s="1"/>
      <c r="IPY2180" s="650"/>
      <c r="IPZ2180" s="645"/>
      <c r="IQA2180" s="659"/>
      <c r="IQB2180" s="654"/>
      <c r="IQC2180" s="655"/>
      <c r="IQD2180" s="655"/>
      <c r="IQE2180" s="1"/>
      <c r="IQF2180" s="1"/>
      <c r="IQH2180" s="650"/>
      <c r="IQI2180" s="645"/>
      <c r="IQJ2180" s="659"/>
      <c r="IQK2180" s="654"/>
      <c r="IQL2180" s="655"/>
      <c r="IQM2180" s="655"/>
      <c r="IQN2180" s="1"/>
      <c r="IQO2180" s="1"/>
      <c r="IQQ2180" s="650"/>
      <c r="IQR2180" s="645"/>
      <c r="IQS2180" s="659"/>
      <c r="IQT2180" s="654"/>
      <c r="IQU2180" s="655"/>
      <c r="IQV2180" s="655"/>
      <c r="IQW2180" s="1"/>
      <c r="IQX2180" s="1"/>
      <c r="IQZ2180" s="650"/>
      <c r="IRA2180" s="645"/>
      <c r="IRB2180" s="659"/>
      <c r="IRC2180" s="654"/>
      <c r="IRD2180" s="655"/>
      <c r="IRE2180" s="655"/>
      <c r="IRF2180" s="1"/>
      <c r="IRG2180" s="1"/>
      <c r="IRI2180" s="650"/>
      <c r="IRJ2180" s="645"/>
      <c r="IRK2180" s="659"/>
      <c r="IRL2180" s="654"/>
      <c r="IRM2180" s="655"/>
      <c r="IRN2180" s="655"/>
      <c r="IRO2180" s="1"/>
      <c r="IRP2180" s="1"/>
      <c r="IRR2180" s="650"/>
      <c r="IRS2180" s="645"/>
      <c r="IRT2180" s="659"/>
      <c r="IRU2180" s="654"/>
      <c r="IRV2180" s="655"/>
      <c r="IRW2180" s="655"/>
      <c r="IRX2180" s="1"/>
      <c r="IRY2180" s="1"/>
      <c r="ISA2180" s="650"/>
      <c r="ISB2180" s="645"/>
      <c r="ISC2180" s="659"/>
      <c r="ISD2180" s="654"/>
      <c r="ISE2180" s="655"/>
      <c r="ISF2180" s="655"/>
      <c r="ISG2180" s="1"/>
      <c r="ISH2180" s="1"/>
      <c r="ISJ2180" s="650"/>
      <c r="ISK2180" s="645"/>
      <c r="ISL2180" s="659"/>
      <c r="ISM2180" s="654"/>
      <c r="ISN2180" s="655"/>
      <c r="ISO2180" s="655"/>
      <c r="ISP2180" s="1"/>
      <c r="ISQ2180" s="1"/>
      <c r="ISS2180" s="650"/>
      <c r="IST2180" s="645"/>
      <c r="ISU2180" s="659"/>
      <c r="ISV2180" s="654"/>
      <c r="ISW2180" s="655"/>
      <c r="ISX2180" s="655"/>
      <c r="ISY2180" s="1"/>
      <c r="ISZ2180" s="1"/>
      <c r="ITB2180" s="650"/>
      <c r="ITC2180" s="645"/>
      <c r="ITD2180" s="659"/>
      <c r="ITE2180" s="654"/>
      <c r="ITF2180" s="655"/>
      <c r="ITG2180" s="655"/>
      <c r="ITH2180" s="1"/>
      <c r="ITI2180" s="1"/>
      <c r="ITK2180" s="650"/>
      <c r="ITL2180" s="645"/>
      <c r="ITM2180" s="659"/>
      <c r="ITN2180" s="654"/>
      <c r="ITO2180" s="655"/>
      <c r="ITP2180" s="655"/>
      <c r="ITQ2180" s="1"/>
      <c r="ITR2180" s="1"/>
      <c r="ITT2180" s="650"/>
      <c r="ITU2180" s="645"/>
      <c r="ITV2180" s="659"/>
      <c r="ITW2180" s="654"/>
      <c r="ITX2180" s="655"/>
      <c r="ITY2180" s="655"/>
      <c r="ITZ2180" s="1"/>
      <c r="IUA2180" s="1"/>
      <c r="IUC2180" s="650"/>
      <c r="IUD2180" s="645"/>
      <c r="IUE2180" s="659"/>
      <c r="IUF2180" s="654"/>
      <c r="IUG2180" s="655"/>
      <c r="IUH2180" s="655"/>
      <c r="IUI2180" s="1"/>
      <c r="IUJ2180" s="1"/>
      <c r="IUL2180" s="650"/>
      <c r="IUM2180" s="645"/>
      <c r="IUN2180" s="659"/>
      <c r="IUO2180" s="654"/>
      <c r="IUP2180" s="655"/>
      <c r="IUQ2180" s="655"/>
      <c r="IUR2180" s="1"/>
      <c r="IUS2180" s="1"/>
      <c r="IUU2180" s="650"/>
      <c r="IUV2180" s="645"/>
      <c r="IUW2180" s="659"/>
      <c r="IUX2180" s="654"/>
      <c r="IUY2180" s="655"/>
      <c r="IUZ2180" s="655"/>
      <c r="IVA2180" s="1"/>
      <c r="IVB2180" s="1"/>
      <c r="IVD2180" s="650"/>
      <c r="IVE2180" s="645"/>
      <c r="IVF2180" s="659"/>
      <c r="IVG2180" s="654"/>
      <c r="IVH2180" s="655"/>
      <c r="IVI2180" s="655"/>
      <c r="IVJ2180" s="1"/>
      <c r="IVK2180" s="1"/>
      <c r="IVM2180" s="650"/>
      <c r="IVN2180" s="645"/>
      <c r="IVO2180" s="659"/>
      <c r="IVP2180" s="654"/>
      <c r="IVQ2180" s="655"/>
      <c r="IVR2180" s="655"/>
      <c r="IVS2180" s="1"/>
      <c r="IVT2180" s="1"/>
      <c r="IVV2180" s="650"/>
      <c r="IVW2180" s="645"/>
      <c r="IVX2180" s="659"/>
      <c r="IVY2180" s="654"/>
      <c r="IVZ2180" s="655"/>
      <c r="IWA2180" s="655"/>
      <c r="IWB2180" s="1"/>
      <c r="IWC2180" s="1"/>
      <c r="IWE2180" s="650"/>
      <c r="IWF2180" s="645"/>
      <c r="IWG2180" s="659"/>
      <c r="IWH2180" s="654"/>
      <c r="IWI2180" s="655"/>
      <c r="IWJ2180" s="655"/>
      <c r="IWK2180" s="1"/>
      <c r="IWL2180" s="1"/>
      <c r="IWN2180" s="650"/>
      <c r="IWO2180" s="645"/>
      <c r="IWP2180" s="659"/>
      <c r="IWQ2180" s="654"/>
      <c r="IWR2180" s="655"/>
      <c r="IWS2180" s="655"/>
      <c r="IWT2180" s="1"/>
      <c r="IWU2180" s="1"/>
      <c r="IWW2180" s="650"/>
      <c r="IWX2180" s="645"/>
      <c r="IWY2180" s="659"/>
      <c r="IWZ2180" s="654"/>
      <c r="IXA2180" s="655"/>
      <c r="IXB2180" s="655"/>
      <c r="IXC2180" s="1"/>
      <c r="IXD2180" s="1"/>
      <c r="IXF2180" s="650"/>
      <c r="IXG2180" s="645"/>
      <c r="IXH2180" s="659"/>
      <c r="IXI2180" s="654"/>
      <c r="IXJ2180" s="655"/>
      <c r="IXK2180" s="655"/>
      <c r="IXL2180" s="1"/>
      <c r="IXM2180" s="1"/>
      <c r="IXO2180" s="650"/>
      <c r="IXP2180" s="645"/>
      <c r="IXQ2180" s="659"/>
      <c r="IXR2180" s="654"/>
      <c r="IXS2180" s="655"/>
      <c r="IXT2180" s="655"/>
      <c r="IXU2180" s="1"/>
      <c r="IXV2180" s="1"/>
      <c r="IXX2180" s="650"/>
      <c r="IXY2180" s="645"/>
      <c r="IXZ2180" s="659"/>
      <c r="IYA2180" s="654"/>
      <c r="IYB2180" s="655"/>
      <c r="IYC2180" s="655"/>
      <c r="IYD2180" s="1"/>
      <c r="IYE2180" s="1"/>
      <c r="IYG2180" s="650"/>
      <c r="IYH2180" s="645"/>
      <c r="IYI2180" s="659"/>
      <c r="IYJ2180" s="654"/>
      <c r="IYK2180" s="655"/>
      <c r="IYL2180" s="655"/>
      <c r="IYM2180" s="1"/>
      <c r="IYN2180" s="1"/>
      <c r="IYP2180" s="650"/>
      <c r="IYQ2180" s="645"/>
      <c r="IYR2180" s="659"/>
      <c r="IYS2180" s="654"/>
      <c r="IYT2180" s="655"/>
      <c r="IYU2180" s="655"/>
      <c r="IYV2180" s="1"/>
      <c r="IYW2180" s="1"/>
      <c r="IYY2180" s="650"/>
      <c r="IYZ2180" s="645"/>
      <c r="IZA2180" s="659"/>
      <c r="IZB2180" s="654"/>
      <c r="IZC2180" s="655"/>
      <c r="IZD2180" s="655"/>
      <c r="IZE2180" s="1"/>
      <c r="IZF2180" s="1"/>
      <c r="IZH2180" s="650"/>
      <c r="IZI2180" s="645"/>
      <c r="IZJ2180" s="659"/>
      <c r="IZK2180" s="654"/>
      <c r="IZL2180" s="655"/>
      <c r="IZM2180" s="655"/>
      <c r="IZN2180" s="1"/>
      <c r="IZO2180" s="1"/>
      <c r="IZQ2180" s="650"/>
      <c r="IZR2180" s="645"/>
      <c r="IZS2180" s="659"/>
      <c r="IZT2180" s="654"/>
      <c r="IZU2180" s="655"/>
      <c r="IZV2180" s="655"/>
      <c r="IZW2180" s="1"/>
      <c r="IZX2180" s="1"/>
      <c r="IZZ2180" s="650"/>
      <c r="JAA2180" s="645"/>
      <c r="JAB2180" s="659"/>
      <c r="JAC2180" s="654"/>
      <c r="JAD2180" s="655"/>
      <c r="JAE2180" s="655"/>
      <c r="JAF2180" s="1"/>
      <c r="JAG2180" s="1"/>
      <c r="JAI2180" s="650"/>
      <c r="JAJ2180" s="645"/>
      <c r="JAK2180" s="659"/>
      <c r="JAL2180" s="654"/>
      <c r="JAM2180" s="655"/>
      <c r="JAN2180" s="655"/>
      <c r="JAO2180" s="1"/>
      <c r="JAP2180" s="1"/>
      <c r="JAR2180" s="650"/>
      <c r="JAS2180" s="645"/>
      <c r="JAT2180" s="659"/>
      <c r="JAU2180" s="654"/>
      <c r="JAV2180" s="655"/>
      <c r="JAW2180" s="655"/>
      <c r="JAX2180" s="1"/>
      <c r="JAY2180" s="1"/>
      <c r="JBA2180" s="650"/>
      <c r="JBB2180" s="645"/>
      <c r="JBC2180" s="659"/>
      <c r="JBD2180" s="654"/>
      <c r="JBE2180" s="655"/>
      <c r="JBF2180" s="655"/>
      <c r="JBG2180" s="1"/>
      <c r="JBH2180" s="1"/>
      <c r="JBJ2180" s="650"/>
      <c r="JBK2180" s="645"/>
      <c r="JBL2180" s="659"/>
      <c r="JBM2180" s="654"/>
      <c r="JBN2180" s="655"/>
      <c r="JBO2180" s="655"/>
      <c r="JBP2180" s="1"/>
      <c r="JBQ2180" s="1"/>
      <c r="JBS2180" s="650"/>
      <c r="JBT2180" s="645"/>
      <c r="JBU2180" s="659"/>
      <c r="JBV2180" s="654"/>
      <c r="JBW2180" s="655"/>
      <c r="JBX2180" s="655"/>
      <c r="JBY2180" s="1"/>
      <c r="JBZ2180" s="1"/>
      <c r="JCB2180" s="650"/>
      <c r="JCC2180" s="645"/>
      <c r="JCD2180" s="659"/>
      <c r="JCE2180" s="654"/>
      <c r="JCF2180" s="655"/>
      <c r="JCG2180" s="655"/>
      <c r="JCH2180" s="1"/>
      <c r="JCI2180" s="1"/>
      <c r="JCK2180" s="650"/>
      <c r="JCL2180" s="645"/>
      <c r="JCM2180" s="659"/>
      <c r="JCN2180" s="654"/>
      <c r="JCO2180" s="655"/>
      <c r="JCP2180" s="655"/>
      <c r="JCQ2180" s="1"/>
      <c r="JCR2180" s="1"/>
      <c r="JCT2180" s="650"/>
      <c r="JCU2180" s="645"/>
      <c r="JCV2180" s="659"/>
      <c r="JCW2180" s="654"/>
      <c r="JCX2180" s="655"/>
      <c r="JCY2180" s="655"/>
      <c r="JCZ2180" s="1"/>
      <c r="JDA2180" s="1"/>
      <c r="JDC2180" s="650"/>
      <c r="JDD2180" s="645"/>
      <c r="JDE2180" s="659"/>
      <c r="JDF2180" s="654"/>
      <c r="JDG2180" s="655"/>
      <c r="JDH2180" s="655"/>
      <c r="JDI2180" s="1"/>
      <c r="JDJ2180" s="1"/>
      <c r="JDL2180" s="650"/>
      <c r="JDM2180" s="645"/>
      <c r="JDN2180" s="659"/>
      <c r="JDO2180" s="654"/>
      <c r="JDP2180" s="655"/>
      <c r="JDQ2180" s="655"/>
      <c r="JDR2180" s="1"/>
      <c r="JDS2180" s="1"/>
      <c r="JDU2180" s="650"/>
      <c r="JDV2180" s="645"/>
      <c r="JDW2180" s="659"/>
      <c r="JDX2180" s="654"/>
      <c r="JDY2180" s="655"/>
      <c r="JDZ2180" s="655"/>
      <c r="JEA2180" s="1"/>
      <c r="JEB2180" s="1"/>
      <c r="JED2180" s="650"/>
      <c r="JEE2180" s="645"/>
      <c r="JEF2180" s="659"/>
      <c r="JEG2180" s="654"/>
      <c r="JEH2180" s="655"/>
      <c r="JEI2180" s="655"/>
      <c r="JEJ2180" s="1"/>
      <c r="JEK2180" s="1"/>
      <c r="JEM2180" s="650"/>
      <c r="JEN2180" s="645"/>
      <c r="JEO2180" s="659"/>
      <c r="JEP2180" s="654"/>
      <c r="JEQ2180" s="655"/>
      <c r="JER2180" s="655"/>
      <c r="JES2180" s="1"/>
      <c r="JET2180" s="1"/>
      <c r="JEV2180" s="650"/>
      <c r="JEW2180" s="645"/>
      <c r="JEX2180" s="659"/>
      <c r="JEY2180" s="654"/>
      <c r="JEZ2180" s="655"/>
      <c r="JFA2180" s="655"/>
      <c r="JFB2180" s="1"/>
      <c r="JFC2180" s="1"/>
      <c r="JFE2180" s="650"/>
      <c r="JFF2180" s="645"/>
      <c r="JFG2180" s="659"/>
      <c r="JFH2180" s="654"/>
      <c r="JFI2180" s="655"/>
      <c r="JFJ2180" s="655"/>
      <c r="JFK2180" s="1"/>
      <c r="JFL2180" s="1"/>
      <c r="JFN2180" s="650"/>
      <c r="JFO2180" s="645"/>
      <c r="JFP2180" s="659"/>
      <c r="JFQ2180" s="654"/>
      <c r="JFR2180" s="655"/>
      <c r="JFS2180" s="655"/>
      <c r="JFT2180" s="1"/>
      <c r="JFU2180" s="1"/>
      <c r="JFW2180" s="650"/>
      <c r="JFX2180" s="645"/>
      <c r="JFY2180" s="659"/>
      <c r="JFZ2180" s="654"/>
      <c r="JGA2180" s="655"/>
      <c r="JGB2180" s="655"/>
      <c r="JGC2180" s="1"/>
      <c r="JGD2180" s="1"/>
      <c r="JGF2180" s="650"/>
      <c r="JGG2180" s="645"/>
      <c r="JGH2180" s="659"/>
      <c r="JGI2180" s="654"/>
      <c r="JGJ2180" s="655"/>
      <c r="JGK2180" s="655"/>
      <c r="JGL2180" s="1"/>
      <c r="JGM2180" s="1"/>
      <c r="JGO2180" s="650"/>
      <c r="JGP2180" s="645"/>
      <c r="JGQ2180" s="659"/>
      <c r="JGR2180" s="654"/>
      <c r="JGS2180" s="655"/>
      <c r="JGT2180" s="655"/>
      <c r="JGU2180" s="1"/>
      <c r="JGV2180" s="1"/>
      <c r="JGX2180" s="650"/>
      <c r="JGY2180" s="645"/>
      <c r="JGZ2180" s="659"/>
      <c r="JHA2180" s="654"/>
      <c r="JHB2180" s="655"/>
      <c r="JHC2180" s="655"/>
      <c r="JHD2180" s="1"/>
      <c r="JHE2180" s="1"/>
      <c r="JHG2180" s="650"/>
      <c r="JHH2180" s="645"/>
      <c r="JHI2180" s="659"/>
      <c r="JHJ2180" s="654"/>
      <c r="JHK2180" s="655"/>
      <c r="JHL2180" s="655"/>
      <c r="JHM2180" s="1"/>
      <c r="JHN2180" s="1"/>
      <c r="JHP2180" s="650"/>
      <c r="JHQ2180" s="645"/>
      <c r="JHR2180" s="659"/>
      <c r="JHS2180" s="654"/>
      <c r="JHT2180" s="655"/>
      <c r="JHU2180" s="655"/>
      <c r="JHV2180" s="1"/>
      <c r="JHW2180" s="1"/>
      <c r="JHY2180" s="650"/>
      <c r="JHZ2180" s="645"/>
      <c r="JIA2180" s="659"/>
      <c r="JIB2180" s="654"/>
      <c r="JIC2180" s="655"/>
      <c r="JID2180" s="655"/>
      <c r="JIE2180" s="1"/>
      <c r="JIF2180" s="1"/>
      <c r="JIH2180" s="650"/>
      <c r="JII2180" s="645"/>
      <c r="JIJ2180" s="659"/>
      <c r="JIK2180" s="654"/>
      <c r="JIL2180" s="655"/>
      <c r="JIM2180" s="655"/>
      <c r="JIN2180" s="1"/>
      <c r="JIO2180" s="1"/>
      <c r="JIQ2180" s="650"/>
      <c r="JIR2180" s="645"/>
      <c r="JIS2180" s="659"/>
      <c r="JIT2180" s="654"/>
      <c r="JIU2180" s="655"/>
      <c r="JIV2180" s="655"/>
      <c r="JIW2180" s="1"/>
      <c r="JIX2180" s="1"/>
      <c r="JIZ2180" s="650"/>
      <c r="JJA2180" s="645"/>
      <c r="JJB2180" s="659"/>
      <c r="JJC2180" s="654"/>
      <c r="JJD2180" s="655"/>
      <c r="JJE2180" s="655"/>
      <c r="JJF2180" s="1"/>
      <c r="JJG2180" s="1"/>
      <c r="JJI2180" s="650"/>
      <c r="JJJ2180" s="645"/>
      <c r="JJK2180" s="659"/>
      <c r="JJL2180" s="654"/>
      <c r="JJM2180" s="655"/>
      <c r="JJN2180" s="655"/>
      <c r="JJO2180" s="1"/>
      <c r="JJP2180" s="1"/>
      <c r="JJR2180" s="650"/>
      <c r="JJS2180" s="645"/>
      <c r="JJT2180" s="659"/>
      <c r="JJU2180" s="654"/>
      <c r="JJV2180" s="655"/>
      <c r="JJW2180" s="655"/>
      <c r="JJX2180" s="1"/>
      <c r="JJY2180" s="1"/>
      <c r="JKA2180" s="650"/>
      <c r="JKB2180" s="645"/>
      <c r="JKC2180" s="659"/>
      <c r="JKD2180" s="654"/>
      <c r="JKE2180" s="655"/>
      <c r="JKF2180" s="655"/>
      <c r="JKG2180" s="1"/>
      <c r="JKH2180" s="1"/>
      <c r="JKJ2180" s="650"/>
      <c r="JKK2180" s="645"/>
      <c r="JKL2180" s="659"/>
      <c r="JKM2180" s="654"/>
      <c r="JKN2180" s="655"/>
      <c r="JKO2180" s="655"/>
      <c r="JKP2180" s="1"/>
      <c r="JKQ2180" s="1"/>
      <c r="JKS2180" s="650"/>
      <c r="JKT2180" s="645"/>
      <c r="JKU2180" s="659"/>
      <c r="JKV2180" s="654"/>
      <c r="JKW2180" s="655"/>
      <c r="JKX2180" s="655"/>
      <c r="JKY2180" s="1"/>
      <c r="JKZ2180" s="1"/>
      <c r="JLB2180" s="650"/>
      <c r="JLC2180" s="645"/>
      <c r="JLD2180" s="659"/>
      <c r="JLE2180" s="654"/>
      <c r="JLF2180" s="655"/>
      <c r="JLG2180" s="655"/>
      <c r="JLH2180" s="1"/>
      <c r="JLI2180" s="1"/>
      <c r="JLK2180" s="650"/>
      <c r="JLL2180" s="645"/>
      <c r="JLM2180" s="659"/>
      <c r="JLN2180" s="654"/>
      <c r="JLO2180" s="655"/>
      <c r="JLP2180" s="655"/>
      <c r="JLQ2180" s="1"/>
      <c r="JLR2180" s="1"/>
      <c r="JLT2180" s="650"/>
      <c r="JLU2180" s="645"/>
      <c r="JLV2180" s="659"/>
      <c r="JLW2180" s="654"/>
      <c r="JLX2180" s="655"/>
      <c r="JLY2180" s="655"/>
      <c r="JLZ2180" s="1"/>
      <c r="JMA2180" s="1"/>
      <c r="JMC2180" s="650"/>
      <c r="JMD2180" s="645"/>
      <c r="JME2180" s="659"/>
      <c r="JMF2180" s="654"/>
      <c r="JMG2180" s="655"/>
      <c r="JMH2180" s="655"/>
      <c r="JMI2180" s="1"/>
      <c r="JMJ2180" s="1"/>
      <c r="JML2180" s="650"/>
      <c r="JMM2180" s="645"/>
      <c r="JMN2180" s="659"/>
      <c r="JMO2180" s="654"/>
      <c r="JMP2180" s="655"/>
      <c r="JMQ2180" s="655"/>
      <c r="JMR2180" s="1"/>
      <c r="JMS2180" s="1"/>
      <c r="JMU2180" s="650"/>
      <c r="JMV2180" s="645"/>
      <c r="JMW2180" s="659"/>
      <c r="JMX2180" s="654"/>
      <c r="JMY2180" s="655"/>
      <c r="JMZ2180" s="655"/>
      <c r="JNA2180" s="1"/>
      <c r="JNB2180" s="1"/>
      <c r="JND2180" s="650"/>
      <c r="JNE2180" s="645"/>
      <c r="JNF2180" s="659"/>
      <c r="JNG2180" s="654"/>
      <c r="JNH2180" s="655"/>
      <c r="JNI2180" s="655"/>
      <c r="JNJ2180" s="1"/>
      <c r="JNK2180" s="1"/>
      <c r="JNM2180" s="650"/>
      <c r="JNN2180" s="645"/>
      <c r="JNO2180" s="659"/>
      <c r="JNP2180" s="654"/>
      <c r="JNQ2180" s="655"/>
      <c r="JNR2180" s="655"/>
      <c r="JNS2180" s="1"/>
      <c r="JNT2180" s="1"/>
      <c r="JNV2180" s="650"/>
      <c r="JNW2180" s="645"/>
      <c r="JNX2180" s="659"/>
      <c r="JNY2180" s="654"/>
      <c r="JNZ2180" s="655"/>
      <c r="JOA2180" s="655"/>
      <c r="JOB2180" s="1"/>
      <c r="JOC2180" s="1"/>
      <c r="JOE2180" s="650"/>
      <c r="JOF2180" s="645"/>
      <c r="JOG2180" s="659"/>
      <c r="JOH2180" s="654"/>
      <c r="JOI2180" s="655"/>
      <c r="JOJ2180" s="655"/>
      <c r="JOK2180" s="1"/>
      <c r="JOL2180" s="1"/>
      <c r="JON2180" s="650"/>
      <c r="JOO2180" s="645"/>
      <c r="JOP2180" s="659"/>
      <c r="JOQ2180" s="654"/>
      <c r="JOR2180" s="655"/>
      <c r="JOS2180" s="655"/>
      <c r="JOT2180" s="1"/>
      <c r="JOU2180" s="1"/>
      <c r="JOW2180" s="650"/>
      <c r="JOX2180" s="645"/>
      <c r="JOY2180" s="659"/>
      <c r="JOZ2180" s="654"/>
      <c r="JPA2180" s="655"/>
      <c r="JPB2180" s="655"/>
      <c r="JPC2180" s="1"/>
      <c r="JPD2180" s="1"/>
      <c r="JPF2180" s="650"/>
      <c r="JPG2180" s="645"/>
      <c r="JPH2180" s="659"/>
      <c r="JPI2180" s="654"/>
      <c r="JPJ2180" s="655"/>
      <c r="JPK2180" s="655"/>
      <c r="JPL2180" s="1"/>
      <c r="JPM2180" s="1"/>
      <c r="JPO2180" s="650"/>
      <c r="JPP2180" s="645"/>
      <c r="JPQ2180" s="659"/>
      <c r="JPR2180" s="654"/>
      <c r="JPS2180" s="655"/>
      <c r="JPT2180" s="655"/>
      <c r="JPU2180" s="1"/>
      <c r="JPV2180" s="1"/>
      <c r="JPX2180" s="650"/>
      <c r="JPY2180" s="645"/>
      <c r="JPZ2180" s="659"/>
      <c r="JQA2180" s="654"/>
      <c r="JQB2180" s="655"/>
      <c r="JQC2180" s="655"/>
      <c r="JQD2180" s="1"/>
      <c r="JQE2180" s="1"/>
      <c r="JQG2180" s="650"/>
      <c r="JQH2180" s="645"/>
      <c r="JQI2180" s="659"/>
      <c r="JQJ2180" s="654"/>
      <c r="JQK2180" s="655"/>
      <c r="JQL2180" s="655"/>
      <c r="JQM2180" s="1"/>
      <c r="JQN2180" s="1"/>
      <c r="JQP2180" s="650"/>
      <c r="JQQ2180" s="645"/>
      <c r="JQR2180" s="659"/>
      <c r="JQS2180" s="654"/>
      <c r="JQT2180" s="655"/>
      <c r="JQU2180" s="655"/>
      <c r="JQV2180" s="1"/>
      <c r="JQW2180" s="1"/>
      <c r="JQY2180" s="650"/>
      <c r="JQZ2180" s="645"/>
      <c r="JRA2180" s="659"/>
      <c r="JRB2180" s="654"/>
      <c r="JRC2180" s="655"/>
      <c r="JRD2180" s="655"/>
      <c r="JRE2180" s="1"/>
      <c r="JRF2180" s="1"/>
      <c r="JRH2180" s="650"/>
      <c r="JRI2180" s="645"/>
      <c r="JRJ2180" s="659"/>
      <c r="JRK2180" s="654"/>
      <c r="JRL2180" s="655"/>
      <c r="JRM2180" s="655"/>
      <c r="JRN2180" s="1"/>
      <c r="JRO2180" s="1"/>
      <c r="JRQ2180" s="650"/>
      <c r="JRR2180" s="645"/>
      <c r="JRS2180" s="659"/>
      <c r="JRT2180" s="654"/>
      <c r="JRU2180" s="655"/>
      <c r="JRV2180" s="655"/>
      <c r="JRW2180" s="1"/>
      <c r="JRX2180" s="1"/>
      <c r="JRZ2180" s="650"/>
      <c r="JSA2180" s="645"/>
      <c r="JSB2180" s="659"/>
      <c r="JSC2180" s="654"/>
      <c r="JSD2180" s="655"/>
      <c r="JSE2180" s="655"/>
      <c r="JSF2180" s="1"/>
      <c r="JSG2180" s="1"/>
      <c r="JSI2180" s="650"/>
      <c r="JSJ2180" s="645"/>
      <c r="JSK2180" s="659"/>
      <c r="JSL2180" s="654"/>
      <c r="JSM2180" s="655"/>
      <c r="JSN2180" s="655"/>
      <c r="JSO2180" s="1"/>
      <c r="JSP2180" s="1"/>
      <c r="JSR2180" s="650"/>
      <c r="JSS2180" s="645"/>
      <c r="JST2180" s="659"/>
      <c r="JSU2180" s="654"/>
      <c r="JSV2180" s="655"/>
      <c r="JSW2180" s="655"/>
      <c r="JSX2180" s="1"/>
      <c r="JSY2180" s="1"/>
      <c r="JTA2180" s="650"/>
      <c r="JTB2180" s="645"/>
      <c r="JTC2180" s="659"/>
      <c r="JTD2180" s="654"/>
      <c r="JTE2180" s="655"/>
      <c r="JTF2180" s="655"/>
      <c r="JTG2180" s="1"/>
      <c r="JTH2180" s="1"/>
      <c r="JTJ2180" s="650"/>
      <c r="JTK2180" s="645"/>
      <c r="JTL2180" s="659"/>
      <c r="JTM2180" s="654"/>
      <c r="JTN2180" s="655"/>
      <c r="JTO2180" s="655"/>
      <c r="JTP2180" s="1"/>
      <c r="JTQ2180" s="1"/>
      <c r="JTS2180" s="650"/>
      <c r="JTT2180" s="645"/>
      <c r="JTU2180" s="659"/>
      <c r="JTV2180" s="654"/>
      <c r="JTW2180" s="655"/>
      <c r="JTX2180" s="655"/>
      <c r="JTY2180" s="1"/>
      <c r="JTZ2180" s="1"/>
      <c r="JUB2180" s="650"/>
      <c r="JUC2180" s="645"/>
      <c r="JUD2180" s="659"/>
      <c r="JUE2180" s="654"/>
      <c r="JUF2180" s="655"/>
      <c r="JUG2180" s="655"/>
      <c r="JUH2180" s="1"/>
      <c r="JUI2180" s="1"/>
      <c r="JUK2180" s="650"/>
      <c r="JUL2180" s="645"/>
      <c r="JUM2180" s="659"/>
      <c r="JUN2180" s="654"/>
      <c r="JUO2180" s="655"/>
      <c r="JUP2180" s="655"/>
      <c r="JUQ2180" s="1"/>
      <c r="JUR2180" s="1"/>
      <c r="JUT2180" s="650"/>
      <c r="JUU2180" s="645"/>
      <c r="JUV2180" s="659"/>
      <c r="JUW2180" s="654"/>
      <c r="JUX2180" s="655"/>
      <c r="JUY2180" s="655"/>
      <c r="JUZ2180" s="1"/>
      <c r="JVA2180" s="1"/>
      <c r="JVC2180" s="650"/>
      <c r="JVD2180" s="645"/>
      <c r="JVE2180" s="659"/>
      <c r="JVF2180" s="654"/>
      <c r="JVG2180" s="655"/>
      <c r="JVH2180" s="655"/>
      <c r="JVI2180" s="1"/>
      <c r="JVJ2180" s="1"/>
      <c r="JVL2180" s="650"/>
      <c r="JVM2180" s="645"/>
      <c r="JVN2180" s="659"/>
      <c r="JVO2180" s="654"/>
      <c r="JVP2180" s="655"/>
      <c r="JVQ2180" s="655"/>
      <c r="JVR2180" s="1"/>
      <c r="JVS2180" s="1"/>
      <c r="JVU2180" s="650"/>
      <c r="JVV2180" s="645"/>
      <c r="JVW2180" s="659"/>
      <c r="JVX2180" s="654"/>
      <c r="JVY2180" s="655"/>
      <c r="JVZ2180" s="655"/>
      <c r="JWA2180" s="1"/>
      <c r="JWB2180" s="1"/>
      <c r="JWD2180" s="650"/>
      <c r="JWE2180" s="645"/>
      <c r="JWF2180" s="659"/>
      <c r="JWG2180" s="654"/>
      <c r="JWH2180" s="655"/>
      <c r="JWI2180" s="655"/>
      <c r="JWJ2180" s="1"/>
      <c r="JWK2180" s="1"/>
      <c r="JWM2180" s="650"/>
      <c r="JWN2180" s="645"/>
      <c r="JWO2180" s="659"/>
      <c r="JWP2180" s="654"/>
      <c r="JWQ2180" s="655"/>
      <c r="JWR2180" s="655"/>
      <c r="JWS2180" s="1"/>
      <c r="JWT2180" s="1"/>
      <c r="JWV2180" s="650"/>
      <c r="JWW2180" s="645"/>
      <c r="JWX2180" s="659"/>
      <c r="JWY2180" s="654"/>
      <c r="JWZ2180" s="655"/>
      <c r="JXA2180" s="655"/>
      <c r="JXB2180" s="1"/>
      <c r="JXC2180" s="1"/>
      <c r="JXE2180" s="650"/>
      <c r="JXF2180" s="645"/>
      <c r="JXG2180" s="659"/>
      <c r="JXH2180" s="654"/>
      <c r="JXI2180" s="655"/>
      <c r="JXJ2180" s="655"/>
      <c r="JXK2180" s="1"/>
      <c r="JXL2180" s="1"/>
      <c r="JXN2180" s="650"/>
      <c r="JXO2180" s="645"/>
      <c r="JXP2180" s="659"/>
      <c r="JXQ2180" s="654"/>
      <c r="JXR2180" s="655"/>
      <c r="JXS2180" s="655"/>
      <c r="JXT2180" s="1"/>
      <c r="JXU2180" s="1"/>
      <c r="JXW2180" s="650"/>
      <c r="JXX2180" s="645"/>
      <c r="JXY2180" s="659"/>
      <c r="JXZ2180" s="654"/>
      <c r="JYA2180" s="655"/>
      <c r="JYB2180" s="655"/>
      <c r="JYC2180" s="1"/>
      <c r="JYD2180" s="1"/>
      <c r="JYF2180" s="650"/>
      <c r="JYG2180" s="645"/>
      <c r="JYH2180" s="659"/>
      <c r="JYI2180" s="654"/>
      <c r="JYJ2180" s="655"/>
      <c r="JYK2180" s="655"/>
      <c r="JYL2180" s="1"/>
      <c r="JYM2180" s="1"/>
      <c r="JYO2180" s="650"/>
      <c r="JYP2180" s="645"/>
      <c r="JYQ2180" s="659"/>
      <c r="JYR2180" s="654"/>
      <c r="JYS2180" s="655"/>
      <c r="JYT2180" s="655"/>
      <c r="JYU2180" s="1"/>
      <c r="JYV2180" s="1"/>
      <c r="JYX2180" s="650"/>
      <c r="JYY2180" s="645"/>
      <c r="JYZ2180" s="659"/>
      <c r="JZA2180" s="654"/>
      <c r="JZB2180" s="655"/>
      <c r="JZC2180" s="655"/>
      <c r="JZD2180" s="1"/>
      <c r="JZE2180" s="1"/>
      <c r="JZG2180" s="650"/>
      <c r="JZH2180" s="645"/>
      <c r="JZI2180" s="659"/>
      <c r="JZJ2180" s="654"/>
      <c r="JZK2180" s="655"/>
      <c r="JZL2180" s="655"/>
      <c r="JZM2180" s="1"/>
      <c r="JZN2180" s="1"/>
      <c r="JZP2180" s="650"/>
      <c r="JZQ2180" s="645"/>
      <c r="JZR2180" s="659"/>
      <c r="JZS2180" s="654"/>
      <c r="JZT2180" s="655"/>
      <c r="JZU2180" s="655"/>
      <c r="JZV2180" s="1"/>
      <c r="JZW2180" s="1"/>
      <c r="JZY2180" s="650"/>
      <c r="JZZ2180" s="645"/>
      <c r="KAA2180" s="659"/>
      <c r="KAB2180" s="654"/>
      <c r="KAC2180" s="655"/>
      <c r="KAD2180" s="655"/>
      <c r="KAE2180" s="1"/>
      <c r="KAF2180" s="1"/>
      <c r="KAH2180" s="650"/>
      <c r="KAI2180" s="645"/>
      <c r="KAJ2180" s="659"/>
      <c r="KAK2180" s="654"/>
      <c r="KAL2180" s="655"/>
      <c r="KAM2180" s="655"/>
      <c r="KAN2180" s="1"/>
      <c r="KAO2180" s="1"/>
      <c r="KAQ2180" s="650"/>
      <c r="KAR2180" s="645"/>
      <c r="KAS2180" s="659"/>
      <c r="KAT2180" s="654"/>
      <c r="KAU2180" s="655"/>
      <c r="KAV2180" s="655"/>
      <c r="KAW2180" s="1"/>
      <c r="KAX2180" s="1"/>
      <c r="KAZ2180" s="650"/>
      <c r="KBA2180" s="645"/>
      <c r="KBB2180" s="659"/>
      <c r="KBC2180" s="654"/>
      <c r="KBD2180" s="655"/>
      <c r="KBE2180" s="655"/>
      <c r="KBF2180" s="1"/>
      <c r="KBG2180" s="1"/>
      <c r="KBI2180" s="650"/>
      <c r="KBJ2180" s="645"/>
      <c r="KBK2180" s="659"/>
      <c r="KBL2180" s="654"/>
      <c r="KBM2180" s="655"/>
      <c r="KBN2180" s="655"/>
      <c r="KBO2180" s="1"/>
      <c r="KBP2180" s="1"/>
      <c r="KBR2180" s="650"/>
      <c r="KBS2180" s="645"/>
      <c r="KBT2180" s="659"/>
      <c r="KBU2180" s="654"/>
      <c r="KBV2180" s="655"/>
      <c r="KBW2180" s="655"/>
      <c r="KBX2180" s="1"/>
      <c r="KBY2180" s="1"/>
      <c r="KCA2180" s="650"/>
      <c r="KCB2180" s="645"/>
      <c r="KCC2180" s="659"/>
      <c r="KCD2180" s="654"/>
      <c r="KCE2180" s="655"/>
      <c r="KCF2180" s="655"/>
      <c r="KCG2180" s="1"/>
      <c r="KCH2180" s="1"/>
      <c r="KCJ2180" s="650"/>
      <c r="KCK2180" s="645"/>
      <c r="KCL2180" s="659"/>
      <c r="KCM2180" s="654"/>
      <c r="KCN2180" s="655"/>
      <c r="KCO2180" s="655"/>
      <c r="KCP2180" s="1"/>
      <c r="KCQ2180" s="1"/>
      <c r="KCS2180" s="650"/>
      <c r="KCT2180" s="645"/>
      <c r="KCU2180" s="659"/>
      <c r="KCV2180" s="654"/>
      <c r="KCW2180" s="655"/>
      <c r="KCX2180" s="655"/>
      <c r="KCY2180" s="1"/>
      <c r="KCZ2180" s="1"/>
      <c r="KDB2180" s="650"/>
      <c r="KDC2180" s="645"/>
      <c r="KDD2180" s="659"/>
      <c r="KDE2180" s="654"/>
      <c r="KDF2180" s="655"/>
      <c r="KDG2180" s="655"/>
      <c r="KDH2180" s="1"/>
      <c r="KDI2180" s="1"/>
      <c r="KDK2180" s="650"/>
      <c r="KDL2180" s="645"/>
      <c r="KDM2180" s="659"/>
      <c r="KDN2180" s="654"/>
      <c r="KDO2180" s="655"/>
      <c r="KDP2180" s="655"/>
      <c r="KDQ2180" s="1"/>
      <c r="KDR2180" s="1"/>
      <c r="KDT2180" s="650"/>
      <c r="KDU2180" s="645"/>
      <c r="KDV2180" s="659"/>
      <c r="KDW2180" s="654"/>
      <c r="KDX2180" s="655"/>
      <c r="KDY2180" s="655"/>
      <c r="KDZ2180" s="1"/>
      <c r="KEA2180" s="1"/>
      <c r="KEC2180" s="650"/>
      <c r="KED2180" s="645"/>
      <c r="KEE2180" s="659"/>
      <c r="KEF2180" s="654"/>
      <c r="KEG2180" s="655"/>
      <c r="KEH2180" s="655"/>
      <c r="KEI2180" s="1"/>
      <c r="KEJ2180" s="1"/>
      <c r="KEL2180" s="650"/>
      <c r="KEM2180" s="645"/>
      <c r="KEN2180" s="659"/>
      <c r="KEO2180" s="654"/>
      <c r="KEP2180" s="655"/>
      <c r="KEQ2180" s="655"/>
      <c r="KER2180" s="1"/>
      <c r="KES2180" s="1"/>
      <c r="KEU2180" s="650"/>
      <c r="KEV2180" s="645"/>
      <c r="KEW2180" s="659"/>
      <c r="KEX2180" s="654"/>
      <c r="KEY2180" s="655"/>
      <c r="KEZ2180" s="655"/>
      <c r="KFA2180" s="1"/>
      <c r="KFB2180" s="1"/>
      <c r="KFD2180" s="650"/>
      <c r="KFE2180" s="645"/>
      <c r="KFF2180" s="659"/>
      <c r="KFG2180" s="654"/>
      <c r="KFH2180" s="655"/>
      <c r="KFI2180" s="655"/>
      <c r="KFJ2180" s="1"/>
      <c r="KFK2180" s="1"/>
      <c r="KFM2180" s="650"/>
      <c r="KFN2180" s="645"/>
      <c r="KFO2180" s="659"/>
      <c r="KFP2180" s="654"/>
      <c r="KFQ2180" s="655"/>
      <c r="KFR2180" s="655"/>
      <c r="KFS2180" s="1"/>
      <c r="KFT2180" s="1"/>
      <c r="KFV2180" s="650"/>
      <c r="KFW2180" s="645"/>
      <c r="KFX2180" s="659"/>
      <c r="KFY2180" s="654"/>
      <c r="KFZ2180" s="655"/>
      <c r="KGA2180" s="655"/>
      <c r="KGB2180" s="1"/>
      <c r="KGC2180" s="1"/>
      <c r="KGE2180" s="650"/>
      <c r="KGF2180" s="645"/>
      <c r="KGG2180" s="659"/>
      <c r="KGH2180" s="654"/>
      <c r="KGI2180" s="655"/>
      <c r="KGJ2180" s="655"/>
      <c r="KGK2180" s="1"/>
      <c r="KGL2180" s="1"/>
      <c r="KGN2180" s="650"/>
      <c r="KGO2180" s="645"/>
      <c r="KGP2180" s="659"/>
      <c r="KGQ2180" s="654"/>
      <c r="KGR2180" s="655"/>
      <c r="KGS2180" s="655"/>
      <c r="KGT2180" s="1"/>
      <c r="KGU2180" s="1"/>
      <c r="KGW2180" s="650"/>
      <c r="KGX2180" s="645"/>
      <c r="KGY2180" s="659"/>
      <c r="KGZ2180" s="654"/>
      <c r="KHA2180" s="655"/>
      <c r="KHB2180" s="655"/>
      <c r="KHC2180" s="1"/>
      <c r="KHD2180" s="1"/>
      <c r="KHF2180" s="650"/>
      <c r="KHG2180" s="645"/>
      <c r="KHH2180" s="659"/>
      <c r="KHI2180" s="654"/>
      <c r="KHJ2180" s="655"/>
      <c r="KHK2180" s="655"/>
      <c r="KHL2180" s="1"/>
      <c r="KHM2180" s="1"/>
      <c r="KHO2180" s="650"/>
      <c r="KHP2180" s="645"/>
      <c r="KHQ2180" s="659"/>
      <c r="KHR2180" s="654"/>
      <c r="KHS2180" s="655"/>
      <c r="KHT2180" s="655"/>
      <c r="KHU2180" s="1"/>
      <c r="KHV2180" s="1"/>
      <c r="KHX2180" s="650"/>
      <c r="KHY2180" s="645"/>
      <c r="KHZ2180" s="659"/>
      <c r="KIA2180" s="654"/>
      <c r="KIB2180" s="655"/>
      <c r="KIC2180" s="655"/>
      <c r="KID2180" s="1"/>
      <c r="KIE2180" s="1"/>
      <c r="KIG2180" s="650"/>
      <c r="KIH2180" s="645"/>
      <c r="KII2180" s="659"/>
      <c r="KIJ2180" s="654"/>
      <c r="KIK2180" s="655"/>
      <c r="KIL2180" s="655"/>
      <c r="KIM2180" s="1"/>
      <c r="KIN2180" s="1"/>
      <c r="KIP2180" s="650"/>
      <c r="KIQ2180" s="645"/>
      <c r="KIR2180" s="659"/>
      <c r="KIS2180" s="654"/>
      <c r="KIT2180" s="655"/>
      <c r="KIU2180" s="655"/>
      <c r="KIV2180" s="1"/>
      <c r="KIW2180" s="1"/>
      <c r="KIY2180" s="650"/>
      <c r="KIZ2180" s="645"/>
      <c r="KJA2180" s="659"/>
      <c r="KJB2180" s="654"/>
      <c r="KJC2180" s="655"/>
      <c r="KJD2180" s="655"/>
      <c r="KJE2180" s="1"/>
      <c r="KJF2180" s="1"/>
      <c r="KJH2180" s="650"/>
      <c r="KJI2180" s="645"/>
      <c r="KJJ2180" s="659"/>
      <c r="KJK2180" s="654"/>
      <c r="KJL2180" s="655"/>
      <c r="KJM2180" s="655"/>
      <c r="KJN2180" s="1"/>
      <c r="KJO2180" s="1"/>
      <c r="KJQ2180" s="650"/>
      <c r="KJR2180" s="645"/>
      <c r="KJS2180" s="659"/>
      <c r="KJT2180" s="654"/>
      <c r="KJU2180" s="655"/>
      <c r="KJV2180" s="655"/>
      <c r="KJW2180" s="1"/>
      <c r="KJX2180" s="1"/>
      <c r="KJZ2180" s="650"/>
      <c r="KKA2180" s="645"/>
      <c r="KKB2180" s="659"/>
      <c r="KKC2180" s="654"/>
      <c r="KKD2180" s="655"/>
      <c r="KKE2180" s="655"/>
      <c r="KKF2180" s="1"/>
      <c r="KKG2180" s="1"/>
      <c r="KKI2180" s="650"/>
      <c r="KKJ2180" s="645"/>
      <c r="KKK2180" s="659"/>
      <c r="KKL2180" s="654"/>
      <c r="KKM2180" s="655"/>
      <c r="KKN2180" s="655"/>
      <c r="KKO2180" s="1"/>
      <c r="KKP2180" s="1"/>
      <c r="KKR2180" s="650"/>
      <c r="KKS2180" s="645"/>
      <c r="KKT2180" s="659"/>
      <c r="KKU2180" s="654"/>
      <c r="KKV2180" s="655"/>
      <c r="KKW2180" s="655"/>
      <c r="KKX2180" s="1"/>
      <c r="KKY2180" s="1"/>
      <c r="KLA2180" s="650"/>
      <c r="KLB2180" s="645"/>
      <c r="KLC2180" s="659"/>
      <c r="KLD2180" s="654"/>
      <c r="KLE2180" s="655"/>
      <c r="KLF2180" s="655"/>
      <c r="KLG2180" s="1"/>
      <c r="KLH2180" s="1"/>
      <c r="KLJ2180" s="650"/>
      <c r="KLK2180" s="645"/>
      <c r="KLL2180" s="659"/>
      <c r="KLM2180" s="654"/>
      <c r="KLN2180" s="655"/>
      <c r="KLO2180" s="655"/>
      <c r="KLP2180" s="1"/>
      <c r="KLQ2180" s="1"/>
      <c r="KLS2180" s="650"/>
      <c r="KLT2180" s="645"/>
      <c r="KLU2180" s="659"/>
      <c r="KLV2180" s="654"/>
      <c r="KLW2180" s="655"/>
      <c r="KLX2180" s="655"/>
      <c r="KLY2180" s="1"/>
      <c r="KLZ2180" s="1"/>
      <c r="KMB2180" s="650"/>
      <c r="KMC2180" s="645"/>
      <c r="KMD2180" s="659"/>
      <c r="KME2180" s="654"/>
      <c r="KMF2180" s="655"/>
      <c r="KMG2180" s="655"/>
      <c r="KMH2180" s="1"/>
      <c r="KMI2180" s="1"/>
      <c r="KMK2180" s="650"/>
      <c r="KML2180" s="645"/>
      <c r="KMM2180" s="659"/>
      <c r="KMN2180" s="654"/>
      <c r="KMO2180" s="655"/>
      <c r="KMP2180" s="655"/>
      <c r="KMQ2180" s="1"/>
      <c r="KMR2180" s="1"/>
      <c r="KMT2180" s="650"/>
      <c r="KMU2180" s="645"/>
      <c r="KMV2180" s="659"/>
      <c r="KMW2180" s="654"/>
      <c r="KMX2180" s="655"/>
      <c r="KMY2180" s="655"/>
      <c r="KMZ2180" s="1"/>
      <c r="KNA2180" s="1"/>
      <c r="KNC2180" s="650"/>
      <c r="KND2180" s="645"/>
      <c r="KNE2180" s="659"/>
      <c r="KNF2180" s="654"/>
      <c r="KNG2180" s="655"/>
      <c r="KNH2180" s="655"/>
      <c r="KNI2180" s="1"/>
      <c r="KNJ2180" s="1"/>
      <c r="KNL2180" s="650"/>
      <c r="KNM2180" s="645"/>
      <c r="KNN2180" s="659"/>
      <c r="KNO2180" s="654"/>
      <c r="KNP2180" s="655"/>
      <c r="KNQ2180" s="655"/>
      <c r="KNR2180" s="1"/>
      <c r="KNS2180" s="1"/>
      <c r="KNU2180" s="650"/>
      <c r="KNV2180" s="645"/>
      <c r="KNW2180" s="659"/>
      <c r="KNX2180" s="654"/>
      <c r="KNY2180" s="655"/>
      <c r="KNZ2180" s="655"/>
      <c r="KOA2180" s="1"/>
      <c r="KOB2180" s="1"/>
      <c r="KOD2180" s="650"/>
      <c r="KOE2180" s="645"/>
      <c r="KOF2180" s="659"/>
      <c r="KOG2180" s="654"/>
      <c r="KOH2180" s="655"/>
      <c r="KOI2180" s="655"/>
      <c r="KOJ2180" s="1"/>
      <c r="KOK2180" s="1"/>
      <c r="KOM2180" s="650"/>
      <c r="KON2180" s="645"/>
      <c r="KOO2180" s="659"/>
      <c r="KOP2180" s="654"/>
      <c r="KOQ2180" s="655"/>
      <c r="KOR2180" s="655"/>
      <c r="KOS2180" s="1"/>
      <c r="KOT2180" s="1"/>
      <c r="KOV2180" s="650"/>
      <c r="KOW2180" s="645"/>
      <c r="KOX2180" s="659"/>
      <c r="KOY2180" s="654"/>
      <c r="KOZ2180" s="655"/>
      <c r="KPA2180" s="655"/>
      <c r="KPB2180" s="1"/>
      <c r="KPC2180" s="1"/>
      <c r="KPE2180" s="650"/>
      <c r="KPF2180" s="645"/>
      <c r="KPG2180" s="659"/>
      <c r="KPH2180" s="654"/>
      <c r="KPI2180" s="655"/>
      <c r="KPJ2180" s="655"/>
      <c r="KPK2180" s="1"/>
      <c r="KPL2180" s="1"/>
      <c r="KPN2180" s="650"/>
      <c r="KPO2180" s="645"/>
      <c r="KPP2180" s="659"/>
      <c r="KPQ2180" s="654"/>
      <c r="KPR2180" s="655"/>
      <c r="KPS2180" s="655"/>
      <c r="KPT2180" s="1"/>
      <c r="KPU2180" s="1"/>
      <c r="KPW2180" s="650"/>
      <c r="KPX2180" s="645"/>
      <c r="KPY2180" s="659"/>
      <c r="KPZ2180" s="654"/>
      <c r="KQA2180" s="655"/>
      <c r="KQB2180" s="655"/>
      <c r="KQC2180" s="1"/>
      <c r="KQD2180" s="1"/>
      <c r="KQF2180" s="650"/>
      <c r="KQG2180" s="645"/>
      <c r="KQH2180" s="659"/>
      <c r="KQI2180" s="654"/>
      <c r="KQJ2180" s="655"/>
      <c r="KQK2180" s="655"/>
      <c r="KQL2180" s="1"/>
      <c r="KQM2180" s="1"/>
      <c r="KQO2180" s="650"/>
      <c r="KQP2180" s="645"/>
      <c r="KQQ2180" s="659"/>
      <c r="KQR2180" s="654"/>
      <c r="KQS2180" s="655"/>
      <c r="KQT2180" s="655"/>
      <c r="KQU2180" s="1"/>
      <c r="KQV2180" s="1"/>
      <c r="KQX2180" s="650"/>
      <c r="KQY2180" s="645"/>
      <c r="KQZ2180" s="659"/>
      <c r="KRA2180" s="654"/>
      <c r="KRB2180" s="655"/>
      <c r="KRC2180" s="655"/>
      <c r="KRD2180" s="1"/>
      <c r="KRE2180" s="1"/>
      <c r="KRG2180" s="650"/>
      <c r="KRH2180" s="645"/>
      <c r="KRI2180" s="659"/>
      <c r="KRJ2180" s="654"/>
      <c r="KRK2180" s="655"/>
      <c r="KRL2180" s="655"/>
      <c r="KRM2180" s="1"/>
      <c r="KRN2180" s="1"/>
      <c r="KRP2180" s="650"/>
      <c r="KRQ2180" s="645"/>
      <c r="KRR2180" s="659"/>
      <c r="KRS2180" s="654"/>
      <c r="KRT2180" s="655"/>
      <c r="KRU2180" s="655"/>
      <c r="KRV2180" s="1"/>
      <c r="KRW2180" s="1"/>
      <c r="KRY2180" s="650"/>
      <c r="KRZ2180" s="645"/>
      <c r="KSA2180" s="659"/>
      <c r="KSB2180" s="654"/>
      <c r="KSC2180" s="655"/>
      <c r="KSD2180" s="655"/>
      <c r="KSE2180" s="1"/>
      <c r="KSF2180" s="1"/>
      <c r="KSH2180" s="650"/>
      <c r="KSI2180" s="645"/>
      <c r="KSJ2180" s="659"/>
      <c r="KSK2180" s="654"/>
      <c r="KSL2180" s="655"/>
      <c r="KSM2180" s="655"/>
      <c r="KSN2180" s="1"/>
      <c r="KSO2180" s="1"/>
      <c r="KSQ2180" s="650"/>
      <c r="KSR2180" s="645"/>
      <c r="KSS2180" s="659"/>
      <c r="KST2180" s="654"/>
      <c r="KSU2180" s="655"/>
      <c r="KSV2180" s="655"/>
      <c r="KSW2180" s="1"/>
      <c r="KSX2180" s="1"/>
      <c r="KSZ2180" s="650"/>
      <c r="KTA2180" s="645"/>
      <c r="KTB2180" s="659"/>
      <c r="KTC2180" s="654"/>
      <c r="KTD2180" s="655"/>
      <c r="KTE2180" s="655"/>
      <c r="KTF2180" s="1"/>
      <c r="KTG2180" s="1"/>
      <c r="KTI2180" s="650"/>
      <c r="KTJ2180" s="645"/>
      <c r="KTK2180" s="659"/>
      <c r="KTL2180" s="654"/>
      <c r="KTM2180" s="655"/>
      <c r="KTN2180" s="655"/>
      <c r="KTO2180" s="1"/>
      <c r="KTP2180" s="1"/>
      <c r="KTR2180" s="650"/>
      <c r="KTS2180" s="645"/>
      <c r="KTT2180" s="659"/>
      <c r="KTU2180" s="654"/>
      <c r="KTV2180" s="655"/>
      <c r="KTW2180" s="655"/>
      <c r="KTX2180" s="1"/>
      <c r="KTY2180" s="1"/>
      <c r="KUA2180" s="650"/>
      <c r="KUB2180" s="645"/>
      <c r="KUC2180" s="659"/>
      <c r="KUD2180" s="654"/>
      <c r="KUE2180" s="655"/>
      <c r="KUF2180" s="655"/>
      <c r="KUG2180" s="1"/>
      <c r="KUH2180" s="1"/>
      <c r="KUJ2180" s="650"/>
      <c r="KUK2180" s="645"/>
      <c r="KUL2180" s="659"/>
      <c r="KUM2180" s="654"/>
      <c r="KUN2180" s="655"/>
      <c r="KUO2180" s="655"/>
      <c r="KUP2180" s="1"/>
      <c r="KUQ2180" s="1"/>
      <c r="KUS2180" s="650"/>
      <c r="KUT2180" s="645"/>
      <c r="KUU2180" s="659"/>
      <c r="KUV2180" s="654"/>
      <c r="KUW2180" s="655"/>
      <c r="KUX2180" s="655"/>
      <c r="KUY2180" s="1"/>
      <c r="KUZ2180" s="1"/>
      <c r="KVB2180" s="650"/>
      <c r="KVC2180" s="645"/>
      <c r="KVD2180" s="659"/>
      <c r="KVE2180" s="654"/>
      <c r="KVF2180" s="655"/>
      <c r="KVG2180" s="655"/>
      <c r="KVH2180" s="1"/>
      <c r="KVI2180" s="1"/>
      <c r="KVK2180" s="650"/>
      <c r="KVL2180" s="645"/>
      <c r="KVM2180" s="659"/>
      <c r="KVN2180" s="654"/>
      <c r="KVO2180" s="655"/>
      <c r="KVP2180" s="655"/>
      <c r="KVQ2180" s="1"/>
      <c r="KVR2180" s="1"/>
      <c r="KVT2180" s="650"/>
      <c r="KVU2180" s="645"/>
      <c r="KVV2180" s="659"/>
      <c r="KVW2180" s="654"/>
      <c r="KVX2180" s="655"/>
      <c r="KVY2180" s="655"/>
      <c r="KVZ2180" s="1"/>
      <c r="KWA2180" s="1"/>
      <c r="KWC2180" s="650"/>
      <c r="KWD2180" s="645"/>
      <c r="KWE2180" s="659"/>
      <c r="KWF2180" s="654"/>
      <c r="KWG2180" s="655"/>
      <c r="KWH2180" s="655"/>
      <c r="KWI2180" s="1"/>
      <c r="KWJ2180" s="1"/>
      <c r="KWL2180" s="650"/>
      <c r="KWM2180" s="645"/>
      <c r="KWN2180" s="659"/>
      <c r="KWO2180" s="654"/>
      <c r="KWP2180" s="655"/>
      <c r="KWQ2180" s="655"/>
      <c r="KWR2180" s="1"/>
      <c r="KWS2180" s="1"/>
      <c r="KWU2180" s="650"/>
      <c r="KWV2180" s="645"/>
      <c r="KWW2180" s="659"/>
      <c r="KWX2180" s="654"/>
      <c r="KWY2180" s="655"/>
      <c r="KWZ2180" s="655"/>
      <c r="KXA2180" s="1"/>
      <c r="KXB2180" s="1"/>
      <c r="KXD2180" s="650"/>
      <c r="KXE2180" s="645"/>
      <c r="KXF2180" s="659"/>
      <c r="KXG2180" s="654"/>
      <c r="KXH2180" s="655"/>
      <c r="KXI2180" s="655"/>
      <c r="KXJ2180" s="1"/>
      <c r="KXK2180" s="1"/>
      <c r="KXM2180" s="650"/>
      <c r="KXN2180" s="645"/>
      <c r="KXO2180" s="659"/>
      <c r="KXP2180" s="654"/>
      <c r="KXQ2180" s="655"/>
      <c r="KXR2180" s="655"/>
      <c r="KXS2180" s="1"/>
      <c r="KXT2180" s="1"/>
      <c r="KXV2180" s="650"/>
      <c r="KXW2180" s="645"/>
      <c r="KXX2180" s="659"/>
      <c r="KXY2180" s="654"/>
      <c r="KXZ2180" s="655"/>
      <c r="KYA2180" s="655"/>
      <c r="KYB2180" s="1"/>
      <c r="KYC2180" s="1"/>
      <c r="KYE2180" s="650"/>
      <c r="KYF2180" s="645"/>
      <c r="KYG2180" s="659"/>
      <c r="KYH2180" s="654"/>
      <c r="KYI2180" s="655"/>
      <c r="KYJ2180" s="655"/>
      <c r="KYK2180" s="1"/>
      <c r="KYL2180" s="1"/>
      <c r="KYN2180" s="650"/>
      <c r="KYO2180" s="645"/>
      <c r="KYP2180" s="659"/>
      <c r="KYQ2180" s="654"/>
      <c r="KYR2180" s="655"/>
      <c r="KYS2180" s="655"/>
      <c r="KYT2180" s="1"/>
      <c r="KYU2180" s="1"/>
      <c r="KYW2180" s="650"/>
      <c r="KYX2180" s="645"/>
      <c r="KYY2180" s="659"/>
      <c r="KYZ2180" s="654"/>
      <c r="KZA2180" s="655"/>
      <c r="KZB2180" s="655"/>
      <c r="KZC2180" s="1"/>
      <c r="KZD2180" s="1"/>
      <c r="KZF2180" s="650"/>
      <c r="KZG2180" s="645"/>
      <c r="KZH2180" s="659"/>
      <c r="KZI2180" s="654"/>
      <c r="KZJ2180" s="655"/>
      <c r="KZK2180" s="655"/>
      <c r="KZL2180" s="1"/>
      <c r="KZM2180" s="1"/>
      <c r="KZO2180" s="650"/>
      <c r="KZP2180" s="645"/>
      <c r="KZQ2180" s="659"/>
      <c r="KZR2180" s="654"/>
      <c r="KZS2180" s="655"/>
      <c r="KZT2180" s="655"/>
      <c r="KZU2180" s="1"/>
      <c r="KZV2180" s="1"/>
      <c r="KZX2180" s="650"/>
      <c r="KZY2180" s="645"/>
      <c r="KZZ2180" s="659"/>
      <c r="LAA2180" s="654"/>
      <c r="LAB2180" s="655"/>
      <c r="LAC2180" s="655"/>
      <c r="LAD2180" s="1"/>
      <c r="LAE2180" s="1"/>
      <c r="LAG2180" s="650"/>
      <c r="LAH2180" s="645"/>
      <c r="LAI2180" s="659"/>
      <c r="LAJ2180" s="654"/>
      <c r="LAK2180" s="655"/>
      <c r="LAL2180" s="655"/>
      <c r="LAM2180" s="1"/>
      <c r="LAN2180" s="1"/>
      <c r="LAP2180" s="650"/>
      <c r="LAQ2180" s="645"/>
      <c r="LAR2180" s="659"/>
      <c r="LAS2180" s="654"/>
      <c r="LAT2180" s="655"/>
      <c r="LAU2180" s="655"/>
      <c r="LAV2180" s="1"/>
      <c r="LAW2180" s="1"/>
      <c r="LAY2180" s="650"/>
      <c r="LAZ2180" s="645"/>
      <c r="LBA2180" s="659"/>
      <c r="LBB2180" s="654"/>
      <c r="LBC2180" s="655"/>
      <c r="LBD2180" s="655"/>
      <c r="LBE2180" s="1"/>
      <c r="LBF2180" s="1"/>
      <c r="LBH2180" s="650"/>
      <c r="LBI2180" s="645"/>
      <c r="LBJ2180" s="659"/>
      <c r="LBK2180" s="654"/>
      <c r="LBL2180" s="655"/>
      <c r="LBM2180" s="655"/>
      <c r="LBN2180" s="1"/>
      <c r="LBO2180" s="1"/>
      <c r="LBQ2180" s="650"/>
      <c r="LBR2180" s="645"/>
      <c r="LBS2180" s="659"/>
      <c r="LBT2180" s="654"/>
      <c r="LBU2180" s="655"/>
      <c r="LBV2180" s="655"/>
      <c r="LBW2180" s="1"/>
      <c r="LBX2180" s="1"/>
      <c r="LBZ2180" s="650"/>
      <c r="LCA2180" s="645"/>
      <c r="LCB2180" s="659"/>
      <c r="LCC2180" s="654"/>
      <c r="LCD2180" s="655"/>
      <c r="LCE2180" s="655"/>
      <c r="LCF2180" s="1"/>
      <c r="LCG2180" s="1"/>
      <c r="LCI2180" s="650"/>
      <c r="LCJ2180" s="645"/>
      <c r="LCK2180" s="659"/>
      <c r="LCL2180" s="654"/>
      <c r="LCM2180" s="655"/>
      <c r="LCN2180" s="655"/>
      <c r="LCO2180" s="1"/>
      <c r="LCP2180" s="1"/>
      <c r="LCR2180" s="650"/>
      <c r="LCS2180" s="645"/>
      <c r="LCT2180" s="659"/>
      <c r="LCU2180" s="654"/>
      <c r="LCV2180" s="655"/>
      <c r="LCW2180" s="655"/>
      <c r="LCX2180" s="1"/>
      <c r="LCY2180" s="1"/>
      <c r="LDA2180" s="650"/>
      <c r="LDB2180" s="645"/>
      <c r="LDC2180" s="659"/>
      <c r="LDD2180" s="654"/>
      <c r="LDE2180" s="655"/>
      <c r="LDF2180" s="655"/>
      <c r="LDG2180" s="1"/>
      <c r="LDH2180" s="1"/>
      <c r="LDJ2180" s="650"/>
      <c r="LDK2180" s="645"/>
      <c r="LDL2180" s="659"/>
      <c r="LDM2180" s="654"/>
      <c r="LDN2180" s="655"/>
      <c r="LDO2180" s="655"/>
      <c r="LDP2180" s="1"/>
      <c r="LDQ2180" s="1"/>
      <c r="LDS2180" s="650"/>
      <c r="LDT2180" s="645"/>
      <c r="LDU2180" s="659"/>
      <c r="LDV2180" s="654"/>
      <c r="LDW2180" s="655"/>
      <c r="LDX2180" s="655"/>
      <c r="LDY2180" s="1"/>
      <c r="LDZ2180" s="1"/>
      <c r="LEB2180" s="650"/>
      <c r="LEC2180" s="645"/>
      <c r="LED2180" s="659"/>
      <c r="LEE2180" s="654"/>
      <c r="LEF2180" s="655"/>
      <c r="LEG2180" s="655"/>
      <c r="LEH2180" s="1"/>
      <c r="LEI2180" s="1"/>
      <c r="LEK2180" s="650"/>
      <c r="LEL2180" s="645"/>
      <c r="LEM2180" s="659"/>
      <c r="LEN2180" s="654"/>
      <c r="LEO2180" s="655"/>
      <c r="LEP2180" s="655"/>
      <c r="LEQ2180" s="1"/>
      <c r="LER2180" s="1"/>
      <c r="LET2180" s="650"/>
      <c r="LEU2180" s="645"/>
      <c r="LEV2180" s="659"/>
      <c r="LEW2180" s="654"/>
      <c r="LEX2180" s="655"/>
      <c r="LEY2180" s="655"/>
      <c r="LEZ2180" s="1"/>
      <c r="LFA2180" s="1"/>
      <c r="LFC2180" s="650"/>
      <c r="LFD2180" s="645"/>
      <c r="LFE2180" s="659"/>
      <c r="LFF2180" s="654"/>
      <c r="LFG2180" s="655"/>
      <c r="LFH2180" s="655"/>
      <c r="LFI2180" s="1"/>
      <c r="LFJ2180" s="1"/>
      <c r="LFL2180" s="650"/>
      <c r="LFM2180" s="645"/>
      <c r="LFN2180" s="659"/>
      <c r="LFO2180" s="654"/>
      <c r="LFP2180" s="655"/>
      <c r="LFQ2180" s="655"/>
      <c r="LFR2180" s="1"/>
      <c r="LFS2180" s="1"/>
      <c r="LFU2180" s="650"/>
      <c r="LFV2180" s="645"/>
      <c r="LFW2180" s="659"/>
      <c r="LFX2180" s="654"/>
      <c r="LFY2180" s="655"/>
      <c r="LFZ2180" s="655"/>
      <c r="LGA2180" s="1"/>
      <c r="LGB2180" s="1"/>
      <c r="LGD2180" s="650"/>
      <c r="LGE2180" s="645"/>
      <c r="LGF2180" s="659"/>
      <c r="LGG2180" s="654"/>
      <c r="LGH2180" s="655"/>
      <c r="LGI2180" s="655"/>
      <c r="LGJ2180" s="1"/>
      <c r="LGK2180" s="1"/>
      <c r="LGM2180" s="650"/>
      <c r="LGN2180" s="645"/>
      <c r="LGO2180" s="659"/>
      <c r="LGP2180" s="654"/>
      <c r="LGQ2180" s="655"/>
      <c r="LGR2180" s="655"/>
      <c r="LGS2180" s="1"/>
      <c r="LGT2180" s="1"/>
      <c r="LGV2180" s="650"/>
      <c r="LGW2180" s="645"/>
      <c r="LGX2180" s="659"/>
      <c r="LGY2180" s="654"/>
      <c r="LGZ2180" s="655"/>
      <c r="LHA2180" s="655"/>
      <c r="LHB2180" s="1"/>
      <c r="LHC2180" s="1"/>
      <c r="LHE2180" s="650"/>
      <c r="LHF2180" s="645"/>
      <c r="LHG2180" s="659"/>
      <c r="LHH2180" s="654"/>
      <c r="LHI2180" s="655"/>
      <c r="LHJ2180" s="655"/>
      <c r="LHK2180" s="1"/>
      <c r="LHL2180" s="1"/>
      <c r="LHN2180" s="650"/>
      <c r="LHO2180" s="645"/>
      <c r="LHP2180" s="659"/>
      <c r="LHQ2180" s="654"/>
      <c r="LHR2180" s="655"/>
      <c r="LHS2180" s="655"/>
      <c r="LHT2180" s="1"/>
      <c r="LHU2180" s="1"/>
      <c r="LHW2180" s="650"/>
      <c r="LHX2180" s="645"/>
      <c r="LHY2180" s="659"/>
      <c r="LHZ2180" s="654"/>
      <c r="LIA2180" s="655"/>
      <c r="LIB2180" s="655"/>
      <c r="LIC2180" s="1"/>
      <c r="LID2180" s="1"/>
      <c r="LIF2180" s="650"/>
      <c r="LIG2180" s="645"/>
      <c r="LIH2180" s="659"/>
      <c r="LII2180" s="654"/>
      <c r="LIJ2180" s="655"/>
      <c r="LIK2180" s="655"/>
      <c r="LIL2180" s="1"/>
      <c r="LIM2180" s="1"/>
      <c r="LIO2180" s="650"/>
      <c r="LIP2180" s="645"/>
      <c r="LIQ2180" s="659"/>
      <c r="LIR2180" s="654"/>
      <c r="LIS2180" s="655"/>
      <c r="LIT2180" s="655"/>
      <c r="LIU2180" s="1"/>
      <c r="LIV2180" s="1"/>
      <c r="LIX2180" s="650"/>
      <c r="LIY2180" s="645"/>
      <c r="LIZ2180" s="659"/>
      <c r="LJA2180" s="654"/>
      <c r="LJB2180" s="655"/>
      <c r="LJC2180" s="655"/>
      <c r="LJD2180" s="1"/>
      <c r="LJE2180" s="1"/>
      <c r="LJG2180" s="650"/>
      <c r="LJH2180" s="645"/>
      <c r="LJI2180" s="659"/>
      <c r="LJJ2180" s="654"/>
      <c r="LJK2180" s="655"/>
      <c r="LJL2180" s="655"/>
      <c r="LJM2180" s="1"/>
      <c r="LJN2180" s="1"/>
      <c r="LJP2180" s="650"/>
      <c r="LJQ2180" s="645"/>
      <c r="LJR2180" s="659"/>
      <c r="LJS2180" s="654"/>
      <c r="LJT2180" s="655"/>
      <c r="LJU2180" s="655"/>
      <c r="LJV2180" s="1"/>
      <c r="LJW2180" s="1"/>
      <c r="LJY2180" s="650"/>
      <c r="LJZ2180" s="645"/>
      <c r="LKA2180" s="659"/>
      <c r="LKB2180" s="654"/>
      <c r="LKC2180" s="655"/>
      <c r="LKD2180" s="655"/>
      <c r="LKE2180" s="1"/>
      <c r="LKF2180" s="1"/>
      <c r="LKH2180" s="650"/>
      <c r="LKI2180" s="645"/>
      <c r="LKJ2180" s="659"/>
      <c r="LKK2180" s="654"/>
      <c r="LKL2180" s="655"/>
      <c r="LKM2180" s="655"/>
      <c r="LKN2180" s="1"/>
      <c r="LKO2180" s="1"/>
      <c r="LKQ2180" s="650"/>
      <c r="LKR2180" s="645"/>
      <c r="LKS2180" s="659"/>
      <c r="LKT2180" s="654"/>
      <c r="LKU2180" s="655"/>
      <c r="LKV2180" s="655"/>
      <c r="LKW2180" s="1"/>
      <c r="LKX2180" s="1"/>
      <c r="LKZ2180" s="650"/>
      <c r="LLA2180" s="645"/>
      <c r="LLB2180" s="659"/>
      <c r="LLC2180" s="654"/>
      <c r="LLD2180" s="655"/>
      <c r="LLE2180" s="655"/>
      <c r="LLF2180" s="1"/>
      <c r="LLG2180" s="1"/>
      <c r="LLI2180" s="650"/>
      <c r="LLJ2180" s="645"/>
      <c r="LLK2180" s="659"/>
      <c r="LLL2180" s="654"/>
      <c r="LLM2180" s="655"/>
      <c r="LLN2180" s="655"/>
      <c r="LLO2180" s="1"/>
      <c r="LLP2180" s="1"/>
      <c r="LLR2180" s="650"/>
      <c r="LLS2180" s="645"/>
      <c r="LLT2180" s="659"/>
      <c r="LLU2180" s="654"/>
      <c r="LLV2180" s="655"/>
      <c r="LLW2180" s="655"/>
      <c r="LLX2180" s="1"/>
      <c r="LLY2180" s="1"/>
      <c r="LMA2180" s="650"/>
      <c r="LMB2180" s="645"/>
      <c r="LMC2180" s="659"/>
      <c r="LMD2180" s="654"/>
      <c r="LME2180" s="655"/>
      <c r="LMF2180" s="655"/>
      <c r="LMG2180" s="1"/>
      <c r="LMH2180" s="1"/>
      <c r="LMJ2180" s="650"/>
      <c r="LMK2180" s="645"/>
      <c r="LML2180" s="659"/>
      <c r="LMM2180" s="654"/>
      <c r="LMN2180" s="655"/>
      <c r="LMO2180" s="655"/>
      <c r="LMP2180" s="1"/>
      <c r="LMQ2180" s="1"/>
      <c r="LMS2180" s="650"/>
      <c r="LMT2180" s="645"/>
      <c r="LMU2180" s="659"/>
      <c r="LMV2180" s="654"/>
      <c r="LMW2180" s="655"/>
      <c r="LMX2180" s="655"/>
      <c r="LMY2180" s="1"/>
      <c r="LMZ2180" s="1"/>
      <c r="LNB2180" s="650"/>
      <c r="LNC2180" s="645"/>
      <c r="LND2180" s="659"/>
      <c r="LNE2180" s="654"/>
      <c r="LNF2180" s="655"/>
      <c r="LNG2180" s="655"/>
      <c r="LNH2180" s="1"/>
      <c r="LNI2180" s="1"/>
      <c r="LNK2180" s="650"/>
      <c r="LNL2180" s="645"/>
      <c r="LNM2180" s="659"/>
      <c r="LNN2180" s="654"/>
      <c r="LNO2180" s="655"/>
      <c r="LNP2180" s="655"/>
      <c r="LNQ2180" s="1"/>
      <c r="LNR2180" s="1"/>
      <c r="LNT2180" s="650"/>
      <c r="LNU2180" s="645"/>
      <c r="LNV2180" s="659"/>
      <c r="LNW2180" s="654"/>
      <c r="LNX2180" s="655"/>
      <c r="LNY2180" s="655"/>
      <c r="LNZ2180" s="1"/>
      <c r="LOA2180" s="1"/>
      <c r="LOC2180" s="650"/>
      <c r="LOD2180" s="645"/>
      <c r="LOE2180" s="659"/>
      <c r="LOF2180" s="654"/>
      <c r="LOG2180" s="655"/>
      <c r="LOH2180" s="655"/>
      <c r="LOI2180" s="1"/>
      <c r="LOJ2180" s="1"/>
      <c r="LOL2180" s="650"/>
      <c r="LOM2180" s="645"/>
      <c r="LON2180" s="659"/>
      <c r="LOO2180" s="654"/>
      <c r="LOP2180" s="655"/>
      <c r="LOQ2180" s="655"/>
      <c r="LOR2180" s="1"/>
      <c r="LOS2180" s="1"/>
      <c r="LOU2180" s="650"/>
      <c r="LOV2180" s="645"/>
      <c r="LOW2180" s="659"/>
      <c r="LOX2180" s="654"/>
      <c r="LOY2180" s="655"/>
      <c r="LOZ2180" s="655"/>
      <c r="LPA2180" s="1"/>
      <c r="LPB2180" s="1"/>
      <c r="LPD2180" s="650"/>
      <c r="LPE2180" s="645"/>
      <c r="LPF2180" s="659"/>
      <c r="LPG2180" s="654"/>
      <c r="LPH2180" s="655"/>
      <c r="LPI2180" s="655"/>
      <c r="LPJ2180" s="1"/>
      <c r="LPK2180" s="1"/>
      <c r="LPM2180" s="650"/>
      <c r="LPN2180" s="645"/>
      <c r="LPO2180" s="659"/>
      <c r="LPP2180" s="654"/>
      <c r="LPQ2180" s="655"/>
      <c r="LPR2180" s="655"/>
      <c r="LPS2180" s="1"/>
      <c r="LPT2180" s="1"/>
      <c r="LPV2180" s="650"/>
      <c r="LPW2180" s="645"/>
      <c r="LPX2180" s="659"/>
      <c r="LPY2180" s="654"/>
      <c r="LPZ2180" s="655"/>
      <c r="LQA2180" s="655"/>
      <c r="LQB2180" s="1"/>
      <c r="LQC2180" s="1"/>
      <c r="LQE2180" s="650"/>
      <c r="LQF2180" s="645"/>
      <c r="LQG2180" s="659"/>
      <c r="LQH2180" s="654"/>
      <c r="LQI2180" s="655"/>
      <c r="LQJ2180" s="655"/>
      <c r="LQK2180" s="1"/>
      <c r="LQL2180" s="1"/>
      <c r="LQN2180" s="650"/>
      <c r="LQO2180" s="645"/>
      <c r="LQP2180" s="659"/>
      <c r="LQQ2180" s="654"/>
      <c r="LQR2180" s="655"/>
      <c r="LQS2180" s="655"/>
      <c r="LQT2180" s="1"/>
      <c r="LQU2180" s="1"/>
      <c r="LQW2180" s="650"/>
      <c r="LQX2180" s="645"/>
      <c r="LQY2180" s="659"/>
      <c r="LQZ2180" s="654"/>
      <c r="LRA2180" s="655"/>
      <c r="LRB2180" s="655"/>
      <c r="LRC2180" s="1"/>
      <c r="LRD2180" s="1"/>
      <c r="LRF2180" s="650"/>
      <c r="LRG2180" s="645"/>
      <c r="LRH2180" s="659"/>
      <c r="LRI2180" s="654"/>
      <c r="LRJ2180" s="655"/>
      <c r="LRK2180" s="655"/>
      <c r="LRL2180" s="1"/>
      <c r="LRM2180" s="1"/>
      <c r="LRO2180" s="650"/>
      <c r="LRP2180" s="645"/>
      <c r="LRQ2180" s="659"/>
      <c r="LRR2180" s="654"/>
      <c r="LRS2180" s="655"/>
      <c r="LRT2180" s="655"/>
      <c r="LRU2180" s="1"/>
      <c r="LRV2180" s="1"/>
      <c r="LRX2180" s="650"/>
      <c r="LRY2180" s="645"/>
      <c r="LRZ2180" s="659"/>
      <c r="LSA2180" s="654"/>
      <c r="LSB2180" s="655"/>
      <c r="LSC2180" s="655"/>
      <c r="LSD2180" s="1"/>
      <c r="LSE2180" s="1"/>
      <c r="LSG2180" s="650"/>
      <c r="LSH2180" s="645"/>
      <c r="LSI2180" s="659"/>
      <c r="LSJ2180" s="654"/>
      <c r="LSK2180" s="655"/>
      <c r="LSL2180" s="655"/>
      <c r="LSM2180" s="1"/>
      <c r="LSN2180" s="1"/>
      <c r="LSP2180" s="650"/>
      <c r="LSQ2180" s="645"/>
      <c r="LSR2180" s="659"/>
      <c r="LSS2180" s="654"/>
      <c r="LST2180" s="655"/>
      <c r="LSU2180" s="655"/>
      <c r="LSV2180" s="1"/>
      <c r="LSW2180" s="1"/>
      <c r="LSY2180" s="650"/>
      <c r="LSZ2180" s="645"/>
      <c r="LTA2180" s="659"/>
      <c r="LTB2180" s="654"/>
      <c r="LTC2180" s="655"/>
      <c r="LTD2180" s="655"/>
      <c r="LTE2180" s="1"/>
      <c r="LTF2180" s="1"/>
      <c r="LTH2180" s="650"/>
      <c r="LTI2180" s="645"/>
      <c r="LTJ2180" s="659"/>
      <c r="LTK2180" s="654"/>
      <c r="LTL2180" s="655"/>
      <c r="LTM2180" s="655"/>
      <c r="LTN2180" s="1"/>
      <c r="LTO2180" s="1"/>
      <c r="LTQ2180" s="650"/>
      <c r="LTR2180" s="645"/>
      <c r="LTS2180" s="659"/>
      <c r="LTT2180" s="654"/>
      <c r="LTU2180" s="655"/>
      <c r="LTV2180" s="655"/>
      <c r="LTW2180" s="1"/>
      <c r="LTX2180" s="1"/>
      <c r="LTZ2180" s="650"/>
      <c r="LUA2180" s="645"/>
      <c r="LUB2180" s="659"/>
      <c r="LUC2180" s="654"/>
      <c r="LUD2180" s="655"/>
      <c r="LUE2180" s="655"/>
      <c r="LUF2180" s="1"/>
      <c r="LUG2180" s="1"/>
      <c r="LUI2180" s="650"/>
      <c r="LUJ2180" s="645"/>
      <c r="LUK2180" s="659"/>
      <c r="LUL2180" s="654"/>
      <c r="LUM2180" s="655"/>
      <c r="LUN2180" s="655"/>
      <c r="LUO2180" s="1"/>
      <c r="LUP2180" s="1"/>
      <c r="LUR2180" s="650"/>
      <c r="LUS2180" s="645"/>
      <c r="LUT2180" s="659"/>
      <c r="LUU2180" s="654"/>
      <c r="LUV2180" s="655"/>
      <c r="LUW2180" s="655"/>
      <c r="LUX2180" s="1"/>
      <c r="LUY2180" s="1"/>
      <c r="LVA2180" s="650"/>
      <c r="LVB2180" s="645"/>
      <c r="LVC2180" s="659"/>
      <c r="LVD2180" s="654"/>
      <c r="LVE2180" s="655"/>
      <c r="LVF2180" s="655"/>
      <c r="LVG2180" s="1"/>
      <c r="LVH2180" s="1"/>
      <c r="LVJ2180" s="650"/>
      <c r="LVK2180" s="645"/>
      <c r="LVL2180" s="659"/>
      <c r="LVM2180" s="654"/>
      <c r="LVN2180" s="655"/>
      <c r="LVO2180" s="655"/>
      <c r="LVP2180" s="1"/>
      <c r="LVQ2180" s="1"/>
      <c r="LVS2180" s="650"/>
      <c r="LVT2180" s="645"/>
      <c r="LVU2180" s="659"/>
      <c r="LVV2180" s="654"/>
      <c r="LVW2180" s="655"/>
      <c r="LVX2180" s="655"/>
      <c r="LVY2180" s="1"/>
      <c r="LVZ2180" s="1"/>
      <c r="LWB2180" s="650"/>
      <c r="LWC2180" s="645"/>
      <c r="LWD2180" s="659"/>
      <c r="LWE2180" s="654"/>
      <c r="LWF2180" s="655"/>
      <c r="LWG2180" s="655"/>
      <c r="LWH2180" s="1"/>
      <c r="LWI2180" s="1"/>
      <c r="LWK2180" s="650"/>
      <c r="LWL2180" s="645"/>
      <c r="LWM2180" s="659"/>
      <c r="LWN2180" s="654"/>
      <c r="LWO2180" s="655"/>
      <c r="LWP2180" s="655"/>
      <c r="LWQ2180" s="1"/>
      <c r="LWR2180" s="1"/>
      <c r="LWT2180" s="650"/>
      <c r="LWU2180" s="645"/>
      <c r="LWV2180" s="659"/>
      <c r="LWW2180" s="654"/>
      <c r="LWX2180" s="655"/>
      <c r="LWY2180" s="655"/>
      <c r="LWZ2180" s="1"/>
      <c r="LXA2180" s="1"/>
      <c r="LXC2180" s="650"/>
      <c r="LXD2180" s="645"/>
      <c r="LXE2180" s="659"/>
      <c r="LXF2180" s="654"/>
      <c r="LXG2180" s="655"/>
      <c r="LXH2180" s="655"/>
      <c r="LXI2180" s="1"/>
      <c r="LXJ2180" s="1"/>
      <c r="LXL2180" s="650"/>
      <c r="LXM2180" s="645"/>
      <c r="LXN2180" s="659"/>
      <c r="LXO2180" s="654"/>
      <c r="LXP2180" s="655"/>
      <c r="LXQ2180" s="655"/>
      <c r="LXR2180" s="1"/>
      <c r="LXS2180" s="1"/>
      <c r="LXU2180" s="650"/>
      <c r="LXV2180" s="645"/>
      <c r="LXW2180" s="659"/>
      <c r="LXX2180" s="654"/>
      <c r="LXY2180" s="655"/>
      <c r="LXZ2180" s="655"/>
      <c r="LYA2180" s="1"/>
      <c r="LYB2180" s="1"/>
      <c r="LYD2180" s="650"/>
      <c r="LYE2180" s="645"/>
      <c r="LYF2180" s="659"/>
      <c r="LYG2180" s="654"/>
      <c r="LYH2180" s="655"/>
      <c r="LYI2180" s="655"/>
      <c r="LYJ2180" s="1"/>
      <c r="LYK2180" s="1"/>
      <c r="LYM2180" s="650"/>
      <c r="LYN2180" s="645"/>
      <c r="LYO2180" s="659"/>
      <c r="LYP2180" s="654"/>
      <c r="LYQ2180" s="655"/>
      <c r="LYR2180" s="655"/>
      <c r="LYS2180" s="1"/>
      <c r="LYT2180" s="1"/>
      <c r="LYV2180" s="650"/>
      <c r="LYW2180" s="645"/>
      <c r="LYX2180" s="659"/>
      <c r="LYY2180" s="654"/>
      <c r="LYZ2180" s="655"/>
      <c r="LZA2180" s="655"/>
      <c r="LZB2180" s="1"/>
      <c r="LZC2180" s="1"/>
      <c r="LZE2180" s="650"/>
      <c r="LZF2180" s="645"/>
      <c r="LZG2180" s="659"/>
      <c r="LZH2180" s="654"/>
      <c r="LZI2180" s="655"/>
      <c r="LZJ2180" s="655"/>
      <c r="LZK2180" s="1"/>
      <c r="LZL2180" s="1"/>
      <c r="LZN2180" s="650"/>
      <c r="LZO2180" s="645"/>
      <c r="LZP2180" s="659"/>
      <c r="LZQ2180" s="654"/>
      <c r="LZR2180" s="655"/>
      <c r="LZS2180" s="655"/>
      <c r="LZT2180" s="1"/>
      <c r="LZU2180" s="1"/>
      <c r="LZW2180" s="650"/>
      <c r="LZX2180" s="645"/>
      <c r="LZY2180" s="659"/>
      <c r="LZZ2180" s="654"/>
      <c r="MAA2180" s="655"/>
      <c r="MAB2180" s="655"/>
      <c r="MAC2180" s="1"/>
      <c r="MAD2180" s="1"/>
      <c r="MAF2180" s="650"/>
      <c r="MAG2180" s="645"/>
      <c r="MAH2180" s="659"/>
      <c r="MAI2180" s="654"/>
      <c r="MAJ2180" s="655"/>
      <c r="MAK2180" s="655"/>
      <c r="MAL2180" s="1"/>
      <c r="MAM2180" s="1"/>
      <c r="MAO2180" s="650"/>
      <c r="MAP2180" s="645"/>
      <c r="MAQ2180" s="659"/>
      <c r="MAR2180" s="654"/>
      <c r="MAS2180" s="655"/>
      <c r="MAT2180" s="655"/>
      <c r="MAU2180" s="1"/>
      <c r="MAV2180" s="1"/>
      <c r="MAX2180" s="650"/>
      <c r="MAY2180" s="645"/>
      <c r="MAZ2180" s="659"/>
      <c r="MBA2180" s="654"/>
      <c r="MBB2180" s="655"/>
      <c r="MBC2180" s="655"/>
      <c r="MBD2180" s="1"/>
      <c r="MBE2180" s="1"/>
      <c r="MBG2180" s="650"/>
      <c r="MBH2180" s="645"/>
      <c r="MBI2180" s="659"/>
      <c r="MBJ2180" s="654"/>
      <c r="MBK2180" s="655"/>
      <c r="MBL2180" s="655"/>
      <c r="MBM2180" s="1"/>
      <c r="MBN2180" s="1"/>
      <c r="MBP2180" s="650"/>
      <c r="MBQ2180" s="645"/>
      <c r="MBR2180" s="659"/>
      <c r="MBS2180" s="654"/>
      <c r="MBT2180" s="655"/>
      <c r="MBU2180" s="655"/>
      <c r="MBV2180" s="1"/>
      <c r="MBW2180" s="1"/>
      <c r="MBY2180" s="650"/>
      <c r="MBZ2180" s="645"/>
      <c r="MCA2180" s="659"/>
      <c r="MCB2180" s="654"/>
      <c r="MCC2180" s="655"/>
      <c r="MCD2180" s="655"/>
      <c r="MCE2180" s="1"/>
      <c r="MCF2180" s="1"/>
      <c r="MCH2180" s="650"/>
      <c r="MCI2180" s="645"/>
      <c r="MCJ2180" s="659"/>
      <c r="MCK2180" s="654"/>
      <c r="MCL2180" s="655"/>
      <c r="MCM2180" s="655"/>
      <c r="MCN2180" s="1"/>
      <c r="MCO2180" s="1"/>
      <c r="MCQ2180" s="650"/>
      <c r="MCR2180" s="645"/>
      <c r="MCS2180" s="659"/>
      <c r="MCT2180" s="654"/>
      <c r="MCU2180" s="655"/>
      <c r="MCV2180" s="655"/>
      <c r="MCW2180" s="1"/>
      <c r="MCX2180" s="1"/>
      <c r="MCZ2180" s="650"/>
      <c r="MDA2180" s="645"/>
      <c r="MDB2180" s="659"/>
      <c r="MDC2180" s="654"/>
      <c r="MDD2180" s="655"/>
      <c r="MDE2180" s="655"/>
      <c r="MDF2180" s="1"/>
      <c r="MDG2180" s="1"/>
      <c r="MDI2180" s="650"/>
      <c r="MDJ2180" s="645"/>
      <c r="MDK2180" s="659"/>
      <c r="MDL2180" s="654"/>
      <c r="MDM2180" s="655"/>
      <c r="MDN2180" s="655"/>
      <c r="MDO2180" s="1"/>
      <c r="MDP2180" s="1"/>
      <c r="MDR2180" s="650"/>
      <c r="MDS2180" s="645"/>
      <c r="MDT2180" s="659"/>
      <c r="MDU2180" s="654"/>
      <c r="MDV2180" s="655"/>
      <c r="MDW2180" s="655"/>
      <c r="MDX2180" s="1"/>
      <c r="MDY2180" s="1"/>
      <c r="MEA2180" s="650"/>
      <c r="MEB2180" s="645"/>
      <c r="MEC2180" s="659"/>
      <c r="MED2180" s="654"/>
      <c r="MEE2180" s="655"/>
      <c r="MEF2180" s="655"/>
      <c r="MEG2180" s="1"/>
      <c r="MEH2180" s="1"/>
      <c r="MEJ2180" s="650"/>
      <c r="MEK2180" s="645"/>
      <c r="MEL2180" s="659"/>
      <c r="MEM2180" s="654"/>
      <c r="MEN2180" s="655"/>
      <c r="MEO2180" s="655"/>
      <c r="MEP2180" s="1"/>
      <c r="MEQ2180" s="1"/>
      <c r="MES2180" s="650"/>
      <c r="MET2180" s="645"/>
      <c r="MEU2180" s="659"/>
      <c r="MEV2180" s="654"/>
      <c r="MEW2180" s="655"/>
      <c r="MEX2180" s="655"/>
      <c r="MEY2180" s="1"/>
      <c r="MEZ2180" s="1"/>
      <c r="MFB2180" s="650"/>
      <c r="MFC2180" s="645"/>
      <c r="MFD2180" s="659"/>
      <c r="MFE2180" s="654"/>
      <c r="MFF2180" s="655"/>
      <c r="MFG2180" s="655"/>
      <c r="MFH2180" s="1"/>
      <c r="MFI2180" s="1"/>
      <c r="MFK2180" s="650"/>
      <c r="MFL2180" s="645"/>
      <c r="MFM2180" s="659"/>
      <c r="MFN2180" s="654"/>
      <c r="MFO2180" s="655"/>
      <c r="MFP2180" s="655"/>
      <c r="MFQ2180" s="1"/>
      <c r="MFR2180" s="1"/>
      <c r="MFT2180" s="650"/>
      <c r="MFU2180" s="645"/>
      <c r="MFV2180" s="659"/>
      <c r="MFW2180" s="654"/>
      <c r="MFX2180" s="655"/>
      <c r="MFY2180" s="655"/>
      <c r="MFZ2180" s="1"/>
      <c r="MGA2180" s="1"/>
      <c r="MGC2180" s="650"/>
      <c r="MGD2180" s="645"/>
      <c r="MGE2180" s="659"/>
      <c r="MGF2180" s="654"/>
      <c r="MGG2180" s="655"/>
      <c r="MGH2180" s="655"/>
      <c r="MGI2180" s="1"/>
      <c r="MGJ2180" s="1"/>
      <c r="MGL2180" s="650"/>
      <c r="MGM2180" s="645"/>
      <c r="MGN2180" s="659"/>
      <c r="MGO2180" s="654"/>
      <c r="MGP2180" s="655"/>
      <c r="MGQ2180" s="655"/>
      <c r="MGR2180" s="1"/>
      <c r="MGS2180" s="1"/>
      <c r="MGU2180" s="650"/>
      <c r="MGV2180" s="645"/>
      <c r="MGW2180" s="659"/>
      <c r="MGX2180" s="654"/>
      <c r="MGY2180" s="655"/>
      <c r="MGZ2180" s="655"/>
      <c r="MHA2180" s="1"/>
      <c r="MHB2180" s="1"/>
      <c r="MHD2180" s="650"/>
      <c r="MHE2180" s="645"/>
      <c r="MHF2180" s="659"/>
      <c r="MHG2180" s="654"/>
      <c r="MHH2180" s="655"/>
      <c r="MHI2180" s="655"/>
      <c r="MHJ2180" s="1"/>
      <c r="MHK2180" s="1"/>
      <c r="MHM2180" s="650"/>
      <c r="MHN2180" s="645"/>
      <c r="MHO2180" s="659"/>
      <c r="MHP2180" s="654"/>
      <c r="MHQ2180" s="655"/>
      <c r="MHR2180" s="655"/>
      <c r="MHS2180" s="1"/>
      <c r="MHT2180" s="1"/>
      <c r="MHV2180" s="650"/>
      <c r="MHW2180" s="645"/>
      <c r="MHX2180" s="659"/>
      <c r="MHY2180" s="654"/>
      <c r="MHZ2180" s="655"/>
      <c r="MIA2180" s="655"/>
      <c r="MIB2180" s="1"/>
      <c r="MIC2180" s="1"/>
      <c r="MIE2180" s="650"/>
      <c r="MIF2180" s="645"/>
      <c r="MIG2180" s="659"/>
      <c r="MIH2180" s="654"/>
      <c r="MII2180" s="655"/>
      <c r="MIJ2180" s="655"/>
      <c r="MIK2180" s="1"/>
      <c r="MIL2180" s="1"/>
      <c r="MIN2180" s="650"/>
      <c r="MIO2180" s="645"/>
      <c r="MIP2180" s="659"/>
      <c r="MIQ2180" s="654"/>
      <c r="MIR2180" s="655"/>
      <c r="MIS2180" s="655"/>
      <c r="MIT2180" s="1"/>
      <c r="MIU2180" s="1"/>
      <c r="MIW2180" s="650"/>
      <c r="MIX2180" s="645"/>
      <c r="MIY2180" s="659"/>
      <c r="MIZ2180" s="654"/>
      <c r="MJA2180" s="655"/>
      <c r="MJB2180" s="655"/>
      <c r="MJC2180" s="1"/>
      <c r="MJD2180" s="1"/>
      <c r="MJF2180" s="650"/>
      <c r="MJG2180" s="645"/>
      <c r="MJH2180" s="659"/>
      <c r="MJI2180" s="654"/>
      <c r="MJJ2180" s="655"/>
      <c r="MJK2180" s="655"/>
      <c r="MJL2180" s="1"/>
      <c r="MJM2180" s="1"/>
      <c r="MJO2180" s="650"/>
      <c r="MJP2180" s="645"/>
      <c r="MJQ2180" s="659"/>
      <c r="MJR2180" s="654"/>
      <c r="MJS2180" s="655"/>
      <c r="MJT2180" s="655"/>
      <c r="MJU2180" s="1"/>
      <c r="MJV2180" s="1"/>
      <c r="MJX2180" s="650"/>
      <c r="MJY2180" s="645"/>
      <c r="MJZ2180" s="659"/>
      <c r="MKA2180" s="654"/>
      <c r="MKB2180" s="655"/>
      <c r="MKC2180" s="655"/>
      <c r="MKD2180" s="1"/>
      <c r="MKE2180" s="1"/>
      <c r="MKG2180" s="650"/>
      <c r="MKH2180" s="645"/>
      <c r="MKI2180" s="659"/>
      <c r="MKJ2180" s="654"/>
      <c r="MKK2180" s="655"/>
      <c r="MKL2180" s="655"/>
      <c r="MKM2180" s="1"/>
      <c r="MKN2180" s="1"/>
      <c r="MKP2180" s="650"/>
      <c r="MKQ2180" s="645"/>
      <c r="MKR2180" s="659"/>
      <c r="MKS2180" s="654"/>
      <c r="MKT2180" s="655"/>
      <c r="MKU2180" s="655"/>
      <c r="MKV2180" s="1"/>
      <c r="MKW2180" s="1"/>
      <c r="MKY2180" s="650"/>
      <c r="MKZ2180" s="645"/>
      <c r="MLA2180" s="659"/>
      <c r="MLB2180" s="654"/>
      <c r="MLC2180" s="655"/>
      <c r="MLD2180" s="655"/>
      <c r="MLE2180" s="1"/>
      <c r="MLF2180" s="1"/>
      <c r="MLH2180" s="650"/>
      <c r="MLI2180" s="645"/>
      <c r="MLJ2180" s="659"/>
      <c r="MLK2180" s="654"/>
      <c r="MLL2180" s="655"/>
      <c r="MLM2180" s="655"/>
      <c r="MLN2180" s="1"/>
      <c r="MLO2180" s="1"/>
      <c r="MLQ2180" s="650"/>
      <c r="MLR2180" s="645"/>
      <c r="MLS2180" s="659"/>
      <c r="MLT2180" s="654"/>
      <c r="MLU2180" s="655"/>
      <c r="MLV2180" s="655"/>
      <c r="MLW2180" s="1"/>
      <c r="MLX2180" s="1"/>
      <c r="MLZ2180" s="650"/>
      <c r="MMA2180" s="645"/>
      <c r="MMB2180" s="659"/>
      <c r="MMC2180" s="654"/>
      <c r="MMD2180" s="655"/>
      <c r="MME2180" s="655"/>
      <c r="MMF2180" s="1"/>
      <c r="MMG2180" s="1"/>
      <c r="MMI2180" s="650"/>
      <c r="MMJ2180" s="645"/>
      <c r="MMK2180" s="659"/>
      <c r="MML2180" s="654"/>
      <c r="MMM2180" s="655"/>
      <c r="MMN2180" s="655"/>
      <c r="MMO2180" s="1"/>
      <c r="MMP2180" s="1"/>
      <c r="MMR2180" s="650"/>
      <c r="MMS2180" s="645"/>
      <c r="MMT2180" s="659"/>
      <c r="MMU2180" s="654"/>
      <c r="MMV2180" s="655"/>
      <c r="MMW2180" s="655"/>
      <c r="MMX2180" s="1"/>
      <c r="MMY2180" s="1"/>
      <c r="MNA2180" s="650"/>
      <c r="MNB2180" s="645"/>
      <c r="MNC2180" s="659"/>
      <c r="MND2180" s="654"/>
      <c r="MNE2180" s="655"/>
      <c r="MNF2180" s="655"/>
      <c r="MNG2180" s="1"/>
      <c r="MNH2180" s="1"/>
      <c r="MNJ2180" s="650"/>
      <c r="MNK2180" s="645"/>
      <c r="MNL2180" s="659"/>
      <c r="MNM2180" s="654"/>
      <c r="MNN2180" s="655"/>
      <c r="MNO2180" s="655"/>
      <c r="MNP2180" s="1"/>
      <c r="MNQ2180" s="1"/>
      <c r="MNS2180" s="650"/>
      <c r="MNT2180" s="645"/>
      <c r="MNU2180" s="659"/>
      <c r="MNV2180" s="654"/>
      <c r="MNW2180" s="655"/>
      <c r="MNX2180" s="655"/>
      <c r="MNY2180" s="1"/>
      <c r="MNZ2180" s="1"/>
      <c r="MOB2180" s="650"/>
      <c r="MOC2180" s="645"/>
      <c r="MOD2180" s="659"/>
      <c r="MOE2180" s="654"/>
      <c r="MOF2180" s="655"/>
      <c r="MOG2180" s="655"/>
      <c r="MOH2180" s="1"/>
      <c r="MOI2180" s="1"/>
      <c r="MOK2180" s="650"/>
      <c r="MOL2180" s="645"/>
      <c r="MOM2180" s="659"/>
      <c r="MON2180" s="654"/>
      <c r="MOO2180" s="655"/>
      <c r="MOP2180" s="655"/>
      <c r="MOQ2180" s="1"/>
      <c r="MOR2180" s="1"/>
      <c r="MOT2180" s="650"/>
      <c r="MOU2180" s="645"/>
      <c r="MOV2180" s="659"/>
      <c r="MOW2180" s="654"/>
      <c r="MOX2180" s="655"/>
      <c r="MOY2180" s="655"/>
      <c r="MOZ2180" s="1"/>
      <c r="MPA2180" s="1"/>
      <c r="MPC2180" s="650"/>
      <c r="MPD2180" s="645"/>
      <c r="MPE2180" s="659"/>
      <c r="MPF2180" s="654"/>
      <c r="MPG2180" s="655"/>
      <c r="MPH2180" s="655"/>
      <c r="MPI2180" s="1"/>
      <c r="MPJ2180" s="1"/>
      <c r="MPL2180" s="650"/>
      <c r="MPM2180" s="645"/>
      <c r="MPN2180" s="659"/>
      <c r="MPO2180" s="654"/>
      <c r="MPP2180" s="655"/>
      <c r="MPQ2180" s="655"/>
      <c r="MPR2180" s="1"/>
      <c r="MPS2180" s="1"/>
      <c r="MPU2180" s="650"/>
      <c r="MPV2180" s="645"/>
      <c r="MPW2180" s="659"/>
      <c r="MPX2180" s="654"/>
      <c r="MPY2180" s="655"/>
      <c r="MPZ2180" s="655"/>
      <c r="MQA2180" s="1"/>
      <c r="MQB2180" s="1"/>
      <c r="MQD2180" s="650"/>
      <c r="MQE2180" s="645"/>
      <c r="MQF2180" s="659"/>
      <c r="MQG2180" s="654"/>
      <c r="MQH2180" s="655"/>
      <c r="MQI2180" s="655"/>
      <c r="MQJ2180" s="1"/>
      <c r="MQK2180" s="1"/>
      <c r="MQM2180" s="650"/>
      <c r="MQN2180" s="645"/>
      <c r="MQO2180" s="659"/>
      <c r="MQP2180" s="654"/>
      <c r="MQQ2180" s="655"/>
      <c r="MQR2180" s="655"/>
      <c r="MQS2180" s="1"/>
      <c r="MQT2180" s="1"/>
      <c r="MQV2180" s="650"/>
      <c r="MQW2180" s="645"/>
      <c r="MQX2180" s="659"/>
      <c r="MQY2180" s="654"/>
      <c r="MQZ2180" s="655"/>
      <c r="MRA2180" s="655"/>
      <c r="MRB2180" s="1"/>
      <c r="MRC2180" s="1"/>
      <c r="MRE2180" s="650"/>
      <c r="MRF2180" s="645"/>
      <c r="MRG2180" s="659"/>
      <c r="MRH2180" s="654"/>
      <c r="MRI2180" s="655"/>
      <c r="MRJ2180" s="655"/>
      <c r="MRK2180" s="1"/>
      <c r="MRL2180" s="1"/>
      <c r="MRN2180" s="650"/>
      <c r="MRO2180" s="645"/>
      <c r="MRP2180" s="659"/>
      <c r="MRQ2180" s="654"/>
      <c r="MRR2180" s="655"/>
      <c r="MRS2180" s="655"/>
      <c r="MRT2180" s="1"/>
      <c r="MRU2180" s="1"/>
      <c r="MRW2180" s="650"/>
      <c r="MRX2180" s="645"/>
      <c r="MRY2180" s="659"/>
      <c r="MRZ2180" s="654"/>
      <c r="MSA2180" s="655"/>
      <c r="MSB2180" s="655"/>
      <c r="MSC2180" s="1"/>
      <c r="MSD2180" s="1"/>
      <c r="MSF2180" s="650"/>
      <c r="MSG2180" s="645"/>
      <c r="MSH2180" s="659"/>
      <c r="MSI2180" s="654"/>
      <c r="MSJ2180" s="655"/>
      <c r="MSK2180" s="655"/>
      <c r="MSL2180" s="1"/>
      <c r="MSM2180" s="1"/>
      <c r="MSO2180" s="650"/>
      <c r="MSP2180" s="645"/>
      <c r="MSQ2180" s="659"/>
      <c r="MSR2180" s="654"/>
      <c r="MSS2180" s="655"/>
      <c r="MST2180" s="655"/>
      <c r="MSU2180" s="1"/>
      <c r="MSV2180" s="1"/>
      <c r="MSX2180" s="650"/>
      <c r="MSY2180" s="645"/>
      <c r="MSZ2180" s="659"/>
      <c r="MTA2180" s="654"/>
      <c r="MTB2180" s="655"/>
      <c r="MTC2180" s="655"/>
      <c r="MTD2180" s="1"/>
      <c r="MTE2180" s="1"/>
      <c r="MTG2180" s="650"/>
      <c r="MTH2180" s="645"/>
      <c r="MTI2180" s="659"/>
      <c r="MTJ2180" s="654"/>
      <c r="MTK2180" s="655"/>
      <c r="MTL2180" s="655"/>
      <c r="MTM2180" s="1"/>
      <c r="MTN2180" s="1"/>
      <c r="MTP2180" s="650"/>
      <c r="MTQ2180" s="645"/>
      <c r="MTR2180" s="659"/>
      <c r="MTS2180" s="654"/>
      <c r="MTT2180" s="655"/>
      <c r="MTU2180" s="655"/>
      <c r="MTV2180" s="1"/>
      <c r="MTW2180" s="1"/>
      <c r="MTY2180" s="650"/>
      <c r="MTZ2180" s="645"/>
      <c r="MUA2180" s="659"/>
      <c r="MUB2180" s="654"/>
      <c r="MUC2180" s="655"/>
      <c r="MUD2180" s="655"/>
      <c r="MUE2180" s="1"/>
      <c r="MUF2180" s="1"/>
      <c r="MUH2180" s="650"/>
      <c r="MUI2180" s="645"/>
      <c r="MUJ2180" s="659"/>
      <c r="MUK2180" s="654"/>
      <c r="MUL2180" s="655"/>
      <c r="MUM2180" s="655"/>
      <c r="MUN2180" s="1"/>
      <c r="MUO2180" s="1"/>
      <c r="MUQ2180" s="650"/>
      <c r="MUR2180" s="645"/>
      <c r="MUS2180" s="659"/>
      <c r="MUT2180" s="654"/>
      <c r="MUU2180" s="655"/>
      <c r="MUV2180" s="655"/>
      <c r="MUW2180" s="1"/>
      <c r="MUX2180" s="1"/>
      <c r="MUZ2180" s="650"/>
      <c r="MVA2180" s="645"/>
      <c r="MVB2180" s="659"/>
      <c r="MVC2180" s="654"/>
      <c r="MVD2180" s="655"/>
      <c r="MVE2180" s="655"/>
      <c r="MVF2180" s="1"/>
      <c r="MVG2180" s="1"/>
      <c r="MVI2180" s="650"/>
      <c r="MVJ2180" s="645"/>
      <c r="MVK2180" s="659"/>
      <c r="MVL2180" s="654"/>
      <c r="MVM2180" s="655"/>
      <c r="MVN2180" s="655"/>
      <c r="MVO2180" s="1"/>
      <c r="MVP2180" s="1"/>
      <c r="MVR2180" s="650"/>
      <c r="MVS2180" s="645"/>
      <c r="MVT2180" s="659"/>
      <c r="MVU2180" s="654"/>
      <c r="MVV2180" s="655"/>
      <c r="MVW2180" s="655"/>
      <c r="MVX2180" s="1"/>
      <c r="MVY2180" s="1"/>
      <c r="MWA2180" s="650"/>
      <c r="MWB2180" s="645"/>
      <c r="MWC2180" s="659"/>
      <c r="MWD2180" s="654"/>
      <c r="MWE2180" s="655"/>
      <c r="MWF2180" s="655"/>
      <c r="MWG2180" s="1"/>
      <c r="MWH2180" s="1"/>
      <c r="MWJ2180" s="650"/>
      <c r="MWK2180" s="645"/>
      <c r="MWL2180" s="659"/>
      <c r="MWM2180" s="654"/>
      <c r="MWN2180" s="655"/>
      <c r="MWO2180" s="655"/>
      <c r="MWP2180" s="1"/>
      <c r="MWQ2180" s="1"/>
      <c r="MWS2180" s="650"/>
      <c r="MWT2180" s="645"/>
      <c r="MWU2180" s="659"/>
      <c r="MWV2180" s="654"/>
      <c r="MWW2180" s="655"/>
      <c r="MWX2180" s="655"/>
      <c r="MWY2180" s="1"/>
      <c r="MWZ2180" s="1"/>
      <c r="MXB2180" s="650"/>
      <c r="MXC2180" s="645"/>
      <c r="MXD2180" s="659"/>
      <c r="MXE2180" s="654"/>
      <c r="MXF2180" s="655"/>
      <c r="MXG2180" s="655"/>
      <c r="MXH2180" s="1"/>
      <c r="MXI2180" s="1"/>
      <c r="MXK2180" s="650"/>
      <c r="MXL2180" s="645"/>
      <c r="MXM2180" s="659"/>
      <c r="MXN2180" s="654"/>
      <c r="MXO2180" s="655"/>
      <c r="MXP2180" s="655"/>
      <c r="MXQ2180" s="1"/>
      <c r="MXR2180" s="1"/>
      <c r="MXT2180" s="650"/>
      <c r="MXU2180" s="645"/>
      <c r="MXV2180" s="659"/>
      <c r="MXW2180" s="654"/>
      <c r="MXX2180" s="655"/>
      <c r="MXY2180" s="655"/>
      <c r="MXZ2180" s="1"/>
      <c r="MYA2180" s="1"/>
      <c r="MYC2180" s="650"/>
      <c r="MYD2180" s="645"/>
      <c r="MYE2180" s="659"/>
      <c r="MYF2180" s="654"/>
      <c r="MYG2180" s="655"/>
      <c r="MYH2180" s="655"/>
      <c r="MYI2180" s="1"/>
      <c r="MYJ2180" s="1"/>
      <c r="MYL2180" s="650"/>
      <c r="MYM2180" s="645"/>
      <c r="MYN2180" s="659"/>
      <c r="MYO2180" s="654"/>
      <c r="MYP2180" s="655"/>
      <c r="MYQ2180" s="655"/>
      <c r="MYR2180" s="1"/>
      <c r="MYS2180" s="1"/>
      <c r="MYU2180" s="650"/>
      <c r="MYV2180" s="645"/>
      <c r="MYW2180" s="659"/>
      <c r="MYX2180" s="654"/>
      <c r="MYY2180" s="655"/>
      <c r="MYZ2180" s="655"/>
      <c r="MZA2180" s="1"/>
      <c r="MZB2180" s="1"/>
      <c r="MZD2180" s="650"/>
      <c r="MZE2180" s="645"/>
      <c r="MZF2180" s="659"/>
      <c r="MZG2180" s="654"/>
      <c r="MZH2180" s="655"/>
      <c r="MZI2180" s="655"/>
      <c r="MZJ2180" s="1"/>
      <c r="MZK2180" s="1"/>
      <c r="MZM2180" s="650"/>
      <c r="MZN2180" s="645"/>
      <c r="MZO2180" s="659"/>
      <c r="MZP2180" s="654"/>
      <c r="MZQ2180" s="655"/>
      <c r="MZR2180" s="655"/>
      <c r="MZS2180" s="1"/>
      <c r="MZT2180" s="1"/>
      <c r="MZV2180" s="650"/>
      <c r="MZW2180" s="645"/>
      <c r="MZX2180" s="659"/>
      <c r="MZY2180" s="654"/>
      <c r="MZZ2180" s="655"/>
      <c r="NAA2180" s="655"/>
      <c r="NAB2180" s="1"/>
      <c r="NAC2180" s="1"/>
      <c r="NAE2180" s="650"/>
      <c r="NAF2180" s="645"/>
      <c r="NAG2180" s="659"/>
      <c r="NAH2180" s="654"/>
      <c r="NAI2180" s="655"/>
      <c r="NAJ2180" s="655"/>
      <c r="NAK2180" s="1"/>
      <c r="NAL2180" s="1"/>
      <c r="NAN2180" s="650"/>
      <c r="NAO2180" s="645"/>
      <c r="NAP2180" s="659"/>
      <c r="NAQ2180" s="654"/>
      <c r="NAR2180" s="655"/>
      <c r="NAS2180" s="655"/>
      <c r="NAT2180" s="1"/>
      <c r="NAU2180" s="1"/>
      <c r="NAW2180" s="650"/>
      <c r="NAX2180" s="645"/>
      <c r="NAY2180" s="659"/>
      <c r="NAZ2180" s="654"/>
      <c r="NBA2180" s="655"/>
      <c r="NBB2180" s="655"/>
      <c r="NBC2180" s="1"/>
      <c r="NBD2180" s="1"/>
      <c r="NBF2180" s="650"/>
      <c r="NBG2180" s="645"/>
      <c r="NBH2180" s="659"/>
      <c r="NBI2180" s="654"/>
      <c r="NBJ2180" s="655"/>
      <c r="NBK2180" s="655"/>
      <c r="NBL2180" s="1"/>
      <c r="NBM2180" s="1"/>
      <c r="NBO2180" s="650"/>
      <c r="NBP2180" s="645"/>
      <c r="NBQ2180" s="659"/>
      <c r="NBR2180" s="654"/>
      <c r="NBS2180" s="655"/>
      <c r="NBT2180" s="655"/>
      <c r="NBU2180" s="1"/>
      <c r="NBV2180" s="1"/>
      <c r="NBX2180" s="650"/>
      <c r="NBY2180" s="645"/>
      <c r="NBZ2180" s="659"/>
      <c r="NCA2180" s="654"/>
      <c r="NCB2180" s="655"/>
      <c r="NCC2180" s="655"/>
      <c r="NCD2180" s="1"/>
      <c r="NCE2180" s="1"/>
      <c r="NCG2180" s="650"/>
      <c r="NCH2180" s="645"/>
      <c r="NCI2180" s="659"/>
      <c r="NCJ2180" s="654"/>
      <c r="NCK2180" s="655"/>
      <c r="NCL2180" s="655"/>
      <c r="NCM2180" s="1"/>
      <c r="NCN2180" s="1"/>
      <c r="NCP2180" s="650"/>
      <c r="NCQ2180" s="645"/>
      <c r="NCR2180" s="659"/>
      <c r="NCS2180" s="654"/>
      <c r="NCT2180" s="655"/>
      <c r="NCU2180" s="655"/>
      <c r="NCV2180" s="1"/>
      <c r="NCW2180" s="1"/>
      <c r="NCY2180" s="650"/>
      <c r="NCZ2180" s="645"/>
      <c r="NDA2180" s="659"/>
      <c r="NDB2180" s="654"/>
      <c r="NDC2180" s="655"/>
      <c r="NDD2180" s="655"/>
      <c r="NDE2180" s="1"/>
      <c r="NDF2180" s="1"/>
      <c r="NDH2180" s="650"/>
      <c r="NDI2180" s="645"/>
      <c r="NDJ2180" s="659"/>
      <c r="NDK2180" s="654"/>
      <c r="NDL2180" s="655"/>
      <c r="NDM2180" s="655"/>
      <c r="NDN2180" s="1"/>
      <c r="NDO2180" s="1"/>
      <c r="NDQ2180" s="650"/>
      <c r="NDR2180" s="645"/>
      <c r="NDS2180" s="659"/>
      <c r="NDT2180" s="654"/>
      <c r="NDU2180" s="655"/>
      <c r="NDV2180" s="655"/>
      <c r="NDW2180" s="1"/>
      <c r="NDX2180" s="1"/>
      <c r="NDZ2180" s="650"/>
      <c r="NEA2180" s="645"/>
      <c r="NEB2180" s="659"/>
      <c r="NEC2180" s="654"/>
      <c r="NED2180" s="655"/>
      <c r="NEE2180" s="655"/>
      <c r="NEF2180" s="1"/>
      <c r="NEG2180" s="1"/>
      <c r="NEI2180" s="650"/>
      <c r="NEJ2180" s="645"/>
      <c r="NEK2180" s="659"/>
      <c r="NEL2180" s="654"/>
      <c r="NEM2180" s="655"/>
      <c r="NEN2180" s="655"/>
      <c r="NEO2180" s="1"/>
      <c r="NEP2180" s="1"/>
      <c r="NER2180" s="650"/>
      <c r="NES2180" s="645"/>
      <c r="NET2180" s="659"/>
      <c r="NEU2180" s="654"/>
      <c r="NEV2180" s="655"/>
      <c r="NEW2180" s="655"/>
      <c r="NEX2180" s="1"/>
      <c r="NEY2180" s="1"/>
      <c r="NFA2180" s="650"/>
      <c r="NFB2180" s="645"/>
      <c r="NFC2180" s="659"/>
      <c r="NFD2180" s="654"/>
      <c r="NFE2180" s="655"/>
      <c r="NFF2180" s="655"/>
      <c r="NFG2180" s="1"/>
      <c r="NFH2180" s="1"/>
      <c r="NFJ2180" s="650"/>
      <c r="NFK2180" s="645"/>
      <c r="NFL2180" s="659"/>
      <c r="NFM2180" s="654"/>
      <c r="NFN2180" s="655"/>
      <c r="NFO2180" s="655"/>
      <c r="NFP2180" s="1"/>
      <c r="NFQ2180" s="1"/>
      <c r="NFS2180" s="650"/>
      <c r="NFT2180" s="645"/>
      <c r="NFU2180" s="659"/>
      <c r="NFV2180" s="654"/>
      <c r="NFW2180" s="655"/>
      <c r="NFX2180" s="655"/>
      <c r="NFY2180" s="1"/>
      <c r="NFZ2180" s="1"/>
      <c r="NGB2180" s="650"/>
      <c r="NGC2180" s="645"/>
      <c r="NGD2180" s="659"/>
      <c r="NGE2180" s="654"/>
      <c r="NGF2180" s="655"/>
      <c r="NGG2180" s="655"/>
      <c r="NGH2180" s="1"/>
      <c r="NGI2180" s="1"/>
      <c r="NGK2180" s="650"/>
      <c r="NGL2180" s="645"/>
      <c r="NGM2180" s="659"/>
      <c r="NGN2180" s="654"/>
      <c r="NGO2180" s="655"/>
      <c r="NGP2180" s="655"/>
      <c r="NGQ2180" s="1"/>
      <c r="NGR2180" s="1"/>
      <c r="NGT2180" s="650"/>
      <c r="NGU2180" s="645"/>
      <c r="NGV2180" s="659"/>
      <c r="NGW2180" s="654"/>
      <c r="NGX2180" s="655"/>
      <c r="NGY2180" s="655"/>
      <c r="NGZ2180" s="1"/>
      <c r="NHA2180" s="1"/>
      <c r="NHC2180" s="650"/>
      <c r="NHD2180" s="645"/>
      <c r="NHE2180" s="659"/>
      <c r="NHF2180" s="654"/>
      <c r="NHG2180" s="655"/>
      <c r="NHH2180" s="655"/>
      <c r="NHI2180" s="1"/>
      <c r="NHJ2180" s="1"/>
      <c r="NHL2180" s="650"/>
      <c r="NHM2180" s="645"/>
      <c r="NHN2180" s="659"/>
      <c r="NHO2180" s="654"/>
      <c r="NHP2180" s="655"/>
      <c r="NHQ2180" s="655"/>
      <c r="NHR2180" s="1"/>
      <c r="NHS2180" s="1"/>
      <c r="NHU2180" s="650"/>
      <c r="NHV2180" s="645"/>
      <c r="NHW2180" s="659"/>
      <c r="NHX2180" s="654"/>
      <c r="NHY2180" s="655"/>
      <c r="NHZ2180" s="655"/>
      <c r="NIA2180" s="1"/>
      <c r="NIB2180" s="1"/>
      <c r="NID2180" s="650"/>
      <c r="NIE2180" s="645"/>
      <c r="NIF2180" s="659"/>
      <c r="NIG2180" s="654"/>
      <c r="NIH2180" s="655"/>
      <c r="NII2180" s="655"/>
      <c r="NIJ2180" s="1"/>
      <c r="NIK2180" s="1"/>
      <c r="NIM2180" s="650"/>
      <c r="NIN2180" s="645"/>
      <c r="NIO2180" s="659"/>
      <c r="NIP2180" s="654"/>
      <c r="NIQ2180" s="655"/>
      <c r="NIR2180" s="655"/>
      <c r="NIS2180" s="1"/>
      <c r="NIT2180" s="1"/>
      <c r="NIV2180" s="650"/>
      <c r="NIW2180" s="645"/>
      <c r="NIX2180" s="659"/>
      <c r="NIY2180" s="654"/>
      <c r="NIZ2180" s="655"/>
      <c r="NJA2180" s="655"/>
      <c r="NJB2180" s="1"/>
      <c r="NJC2180" s="1"/>
      <c r="NJE2180" s="650"/>
      <c r="NJF2180" s="645"/>
      <c r="NJG2180" s="659"/>
      <c r="NJH2180" s="654"/>
      <c r="NJI2180" s="655"/>
      <c r="NJJ2180" s="655"/>
      <c r="NJK2180" s="1"/>
      <c r="NJL2180" s="1"/>
      <c r="NJN2180" s="650"/>
      <c r="NJO2180" s="645"/>
      <c r="NJP2180" s="659"/>
      <c r="NJQ2180" s="654"/>
      <c r="NJR2180" s="655"/>
      <c r="NJS2180" s="655"/>
      <c r="NJT2180" s="1"/>
      <c r="NJU2180" s="1"/>
      <c r="NJW2180" s="650"/>
      <c r="NJX2180" s="645"/>
      <c r="NJY2180" s="659"/>
      <c r="NJZ2180" s="654"/>
      <c r="NKA2180" s="655"/>
      <c r="NKB2180" s="655"/>
      <c r="NKC2180" s="1"/>
      <c r="NKD2180" s="1"/>
      <c r="NKF2180" s="650"/>
      <c r="NKG2180" s="645"/>
      <c r="NKH2180" s="659"/>
      <c r="NKI2180" s="654"/>
      <c r="NKJ2180" s="655"/>
      <c r="NKK2180" s="655"/>
      <c r="NKL2180" s="1"/>
      <c r="NKM2180" s="1"/>
      <c r="NKO2180" s="650"/>
      <c r="NKP2180" s="645"/>
      <c r="NKQ2180" s="659"/>
      <c r="NKR2180" s="654"/>
      <c r="NKS2180" s="655"/>
      <c r="NKT2180" s="655"/>
      <c r="NKU2180" s="1"/>
      <c r="NKV2180" s="1"/>
      <c r="NKX2180" s="650"/>
      <c r="NKY2180" s="645"/>
      <c r="NKZ2180" s="659"/>
      <c r="NLA2180" s="654"/>
      <c r="NLB2180" s="655"/>
      <c r="NLC2180" s="655"/>
      <c r="NLD2180" s="1"/>
      <c r="NLE2180" s="1"/>
      <c r="NLG2180" s="650"/>
      <c r="NLH2180" s="645"/>
      <c r="NLI2180" s="659"/>
      <c r="NLJ2180" s="654"/>
      <c r="NLK2180" s="655"/>
      <c r="NLL2180" s="655"/>
      <c r="NLM2180" s="1"/>
      <c r="NLN2180" s="1"/>
      <c r="NLP2180" s="650"/>
      <c r="NLQ2180" s="645"/>
      <c r="NLR2180" s="659"/>
      <c r="NLS2180" s="654"/>
      <c r="NLT2180" s="655"/>
      <c r="NLU2180" s="655"/>
      <c r="NLV2180" s="1"/>
      <c r="NLW2180" s="1"/>
      <c r="NLY2180" s="650"/>
      <c r="NLZ2180" s="645"/>
      <c r="NMA2180" s="659"/>
      <c r="NMB2180" s="654"/>
      <c r="NMC2180" s="655"/>
      <c r="NMD2180" s="655"/>
      <c r="NME2180" s="1"/>
      <c r="NMF2180" s="1"/>
      <c r="NMH2180" s="650"/>
      <c r="NMI2180" s="645"/>
      <c r="NMJ2180" s="659"/>
      <c r="NMK2180" s="654"/>
      <c r="NML2180" s="655"/>
      <c r="NMM2180" s="655"/>
      <c r="NMN2180" s="1"/>
      <c r="NMO2180" s="1"/>
      <c r="NMQ2180" s="650"/>
      <c r="NMR2180" s="645"/>
      <c r="NMS2180" s="659"/>
      <c r="NMT2180" s="654"/>
      <c r="NMU2180" s="655"/>
      <c r="NMV2180" s="655"/>
      <c r="NMW2180" s="1"/>
      <c r="NMX2180" s="1"/>
      <c r="NMZ2180" s="650"/>
      <c r="NNA2180" s="645"/>
      <c r="NNB2180" s="659"/>
      <c r="NNC2180" s="654"/>
      <c r="NND2180" s="655"/>
      <c r="NNE2180" s="655"/>
      <c r="NNF2180" s="1"/>
      <c r="NNG2180" s="1"/>
      <c r="NNI2180" s="650"/>
      <c r="NNJ2180" s="645"/>
      <c r="NNK2180" s="659"/>
      <c r="NNL2180" s="654"/>
      <c r="NNM2180" s="655"/>
      <c r="NNN2180" s="655"/>
      <c r="NNO2180" s="1"/>
      <c r="NNP2180" s="1"/>
      <c r="NNR2180" s="650"/>
      <c r="NNS2180" s="645"/>
      <c r="NNT2180" s="659"/>
      <c r="NNU2180" s="654"/>
      <c r="NNV2180" s="655"/>
      <c r="NNW2180" s="655"/>
      <c r="NNX2180" s="1"/>
      <c r="NNY2180" s="1"/>
      <c r="NOA2180" s="650"/>
      <c r="NOB2180" s="645"/>
      <c r="NOC2180" s="659"/>
      <c r="NOD2180" s="654"/>
      <c r="NOE2180" s="655"/>
      <c r="NOF2180" s="655"/>
      <c r="NOG2180" s="1"/>
      <c r="NOH2180" s="1"/>
      <c r="NOJ2180" s="650"/>
      <c r="NOK2180" s="645"/>
      <c r="NOL2180" s="659"/>
      <c r="NOM2180" s="654"/>
      <c r="NON2180" s="655"/>
      <c r="NOO2180" s="655"/>
      <c r="NOP2180" s="1"/>
      <c r="NOQ2180" s="1"/>
      <c r="NOS2180" s="650"/>
      <c r="NOT2180" s="645"/>
      <c r="NOU2180" s="659"/>
      <c r="NOV2180" s="654"/>
      <c r="NOW2180" s="655"/>
      <c r="NOX2180" s="655"/>
      <c r="NOY2180" s="1"/>
      <c r="NOZ2180" s="1"/>
      <c r="NPB2180" s="650"/>
      <c r="NPC2180" s="645"/>
      <c r="NPD2180" s="659"/>
      <c r="NPE2180" s="654"/>
      <c r="NPF2180" s="655"/>
      <c r="NPG2180" s="655"/>
      <c r="NPH2180" s="1"/>
      <c r="NPI2180" s="1"/>
      <c r="NPK2180" s="650"/>
      <c r="NPL2180" s="645"/>
      <c r="NPM2180" s="659"/>
      <c r="NPN2180" s="654"/>
      <c r="NPO2180" s="655"/>
      <c r="NPP2180" s="655"/>
      <c r="NPQ2180" s="1"/>
      <c r="NPR2180" s="1"/>
      <c r="NPT2180" s="650"/>
      <c r="NPU2180" s="645"/>
      <c r="NPV2180" s="659"/>
      <c r="NPW2180" s="654"/>
      <c r="NPX2180" s="655"/>
      <c r="NPY2180" s="655"/>
      <c r="NPZ2180" s="1"/>
      <c r="NQA2180" s="1"/>
      <c r="NQC2180" s="650"/>
      <c r="NQD2180" s="645"/>
      <c r="NQE2180" s="659"/>
      <c r="NQF2180" s="654"/>
      <c r="NQG2180" s="655"/>
      <c r="NQH2180" s="655"/>
      <c r="NQI2180" s="1"/>
      <c r="NQJ2180" s="1"/>
      <c r="NQL2180" s="650"/>
      <c r="NQM2180" s="645"/>
      <c r="NQN2180" s="659"/>
      <c r="NQO2180" s="654"/>
      <c r="NQP2180" s="655"/>
      <c r="NQQ2180" s="655"/>
      <c r="NQR2180" s="1"/>
      <c r="NQS2180" s="1"/>
      <c r="NQU2180" s="650"/>
      <c r="NQV2180" s="645"/>
      <c r="NQW2180" s="659"/>
      <c r="NQX2180" s="654"/>
      <c r="NQY2180" s="655"/>
      <c r="NQZ2180" s="655"/>
      <c r="NRA2180" s="1"/>
      <c r="NRB2180" s="1"/>
      <c r="NRD2180" s="650"/>
      <c r="NRE2180" s="645"/>
      <c r="NRF2180" s="659"/>
      <c r="NRG2180" s="654"/>
      <c r="NRH2180" s="655"/>
      <c r="NRI2180" s="655"/>
      <c r="NRJ2180" s="1"/>
      <c r="NRK2180" s="1"/>
      <c r="NRM2180" s="650"/>
      <c r="NRN2180" s="645"/>
      <c r="NRO2180" s="659"/>
      <c r="NRP2180" s="654"/>
      <c r="NRQ2180" s="655"/>
      <c r="NRR2180" s="655"/>
      <c r="NRS2180" s="1"/>
      <c r="NRT2180" s="1"/>
      <c r="NRV2180" s="650"/>
      <c r="NRW2180" s="645"/>
      <c r="NRX2180" s="659"/>
      <c r="NRY2180" s="654"/>
      <c r="NRZ2180" s="655"/>
      <c r="NSA2180" s="655"/>
      <c r="NSB2180" s="1"/>
      <c r="NSC2180" s="1"/>
      <c r="NSE2180" s="650"/>
      <c r="NSF2180" s="645"/>
      <c r="NSG2180" s="659"/>
      <c r="NSH2180" s="654"/>
      <c r="NSI2180" s="655"/>
      <c r="NSJ2180" s="655"/>
      <c r="NSK2180" s="1"/>
      <c r="NSL2180" s="1"/>
      <c r="NSN2180" s="650"/>
      <c r="NSO2180" s="645"/>
      <c r="NSP2180" s="659"/>
      <c r="NSQ2180" s="654"/>
      <c r="NSR2180" s="655"/>
      <c r="NSS2180" s="655"/>
      <c r="NST2180" s="1"/>
      <c r="NSU2180" s="1"/>
      <c r="NSW2180" s="650"/>
      <c r="NSX2180" s="645"/>
      <c r="NSY2180" s="659"/>
      <c r="NSZ2180" s="654"/>
      <c r="NTA2180" s="655"/>
      <c r="NTB2180" s="655"/>
      <c r="NTC2180" s="1"/>
      <c r="NTD2180" s="1"/>
      <c r="NTF2180" s="650"/>
      <c r="NTG2180" s="645"/>
      <c r="NTH2180" s="659"/>
      <c r="NTI2180" s="654"/>
      <c r="NTJ2180" s="655"/>
      <c r="NTK2180" s="655"/>
      <c r="NTL2180" s="1"/>
      <c r="NTM2180" s="1"/>
      <c r="NTO2180" s="650"/>
      <c r="NTP2180" s="645"/>
      <c r="NTQ2180" s="659"/>
      <c r="NTR2180" s="654"/>
      <c r="NTS2180" s="655"/>
      <c r="NTT2180" s="655"/>
      <c r="NTU2180" s="1"/>
      <c r="NTV2180" s="1"/>
      <c r="NTX2180" s="650"/>
      <c r="NTY2180" s="645"/>
      <c r="NTZ2180" s="659"/>
      <c r="NUA2180" s="654"/>
      <c r="NUB2180" s="655"/>
      <c r="NUC2180" s="655"/>
      <c r="NUD2180" s="1"/>
      <c r="NUE2180" s="1"/>
      <c r="NUG2180" s="650"/>
      <c r="NUH2180" s="645"/>
      <c r="NUI2180" s="659"/>
      <c r="NUJ2180" s="654"/>
      <c r="NUK2180" s="655"/>
      <c r="NUL2180" s="655"/>
      <c r="NUM2180" s="1"/>
      <c r="NUN2180" s="1"/>
      <c r="NUP2180" s="650"/>
      <c r="NUQ2180" s="645"/>
      <c r="NUR2180" s="659"/>
      <c r="NUS2180" s="654"/>
      <c r="NUT2180" s="655"/>
      <c r="NUU2180" s="655"/>
      <c r="NUV2180" s="1"/>
      <c r="NUW2180" s="1"/>
      <c r="NUY2180" s="650"/>
      <c r="NUZ2180" s="645"/>
      <c r="NVA2180" s="659"/>
      <c r="NVB2180" s="654"/>
      <c r="NVC2180" s="655"/>
      <c r="NVD2180" s="655"/>
      <c r="NVE2180" s="1"/>
      <c r="NVF2180" s="1"/>
      <c r="NVH2180" s="650"/>
      <c r="NVI2180" s="645"/>
      <c r="NVJ2180" s="659"/>
      <c r="NVK2180" s="654"/>
      <c r="NVL2180" s="655"/>
      <c r="NVM2180" s="655"/>
      <c r="NVN2180" s="1"/>
      <c r="NVO2180" s="1"/>
      <c r="NVQ2180" s="650"/>
      <c r="NVR2180" s="645"/>
      <c r="NVS2180" s="659"/>
      <c r="NVT2180" s="654"/>
      <c r="NVU2180" s="655"/>
      <c r="NVV2180" s="655"/>
      <c r="NVW2180" s="1"/>
      <c r="NVX2180" s="1"/>
      <c r="NVZ2180" s="650"/>
      <c r="NWA2180" s="645"/>
      <c r="NWB2180" s="659"/>
      <c r="NWC2180" s="654"/>
      <c r="NWD2180" s="655"/>
      <c r="NWE2180" s="655"/>
      <c r="NWF2180" s="1"/>
      <c r="NWG2180" s="1"/>
      <c r="NWI2180" s="650"/>
      <c r="NWJ2180" s="645"/>
      <c r="NWK2180" s="659"/>
      <c r="NWL2180" s="654"/>
      <c r="NWM2180" s="655"/>
      <c r="NWN2180" s="655"/>
      <c r="NWO2180" s="1"/>
      <c r="NWP2180" s="1"/>
      <c r="NWR2180" s="650"/>
      <c r="NWS2180" s="645"/>
      <c r="NWT2180" s="659"/>
      <c r="NWU2180" s="654"/>
      <c r="NWV2180" s="655"/>
      <c r="NWW2180" s="655"/>
      <c r="NWX2180" s="1"/>
      <c r="NWY2180" s="1"/>
      <c r="NXA2180" s="650"/>
      <c r="NXB2180" s="645"/>
      <c r="NXC2180" s="659"/>
      <c r="NXD2180" s="654"/>
      <c r="NXE2180" s="655"/>
      <c r="NXF2180" s="655"/>
      <c r="NXG2180" s="1"/>
      <c r="NXH2180" s="1"/>
      <c r="NXJ2180" s="650"/>
      <c r="NXK2180" s="645"/>
      <c r="NXL2180" s="659"/>
      <c r="NXM2180" s="654"/>
      <c r="NXN2180" s="655"/>
      <c r="NXO2180" s="655"/>
      <c r="NXP2180" s="1"/>
      <c r="NXQ2180" s="1"/>
      <c r="NXS2180" s="650"/>
      <c r="NXT2180" s="645"/>
      <c r="NXU2180" s="659"/>
      <c r="NXV2180" s="654"/>
      <c r="NXW2180" s="655"/>
      <c r="NXX2180" s="655"/>
      <c r="NXY2180" s="1"/>
      <c r="NXZ2180" s="1"/>
      <c r="NYB2180" s="650"/>
      <c r="NYC2180" s="645"/>
      <c r="NYD2180" s="659"/>
      <c r="NYE2180" s="654"/>
      <c r="NYF2180" s="655"/>
      <c r="NYG2180" s="655"/>
      <c r="NYH2180" s="1"/>
      <c r="NYI2180" s="1"/>
      <c r="NYK2180" s="650"/>
      <c r="NYL2180" s="645"/>
      <c r="NYM2180" s="659"/>
      <c r="NYN2180" s="654"/>
      <c r="NYO2180" s="655"/>
      <c r="NYP2180" s="655"/>
      <c r="NYQ2180" s="1"/>
      <c r="NYR2180" s="1"/>
      <c r="NYT2180" s="650"/>
      <c r="NYU2180" s="645"/>
      <c r="NYV2180" s="659"/>
      <c r="NYW2180" s="654"/>
      <c r="NYX2180" s="655"/>
      <c r="NYY2180" s="655"/>
      <c r="NYZ2180" s="1"/>
      <c r="NZA2180" s="1"/>
      <c r="NZC2180" s="650"/>
      <c r="NZD2180" s="645"/>
      <c r="NZE2180" s="659"/>
      <c r="NZF2180" s="654"/>
      <c r="NZG2180" s="655"/>
      <c r="NZH2180" s="655"/>
      <c r="NZI2180" s="1"/>
      <c r="NZJ2180" s="1"/>
      <c r="NZL2180" s="650"/>
      <c r="NZM2180" s="645"/>
      <c r="NZN2180" s="659"/>
      <c r="NZO2180" s="654"/>
      <c r="NZP2180" s="655"/>
      <c r="NZQ2180" s="655"/>
      <c r="NZR2180" s="1"/>
      <c r="NZS2180" s="1"/>
      <c r="NZU2180" s="650"/>
      <c r="NZV2180" s="645"/>
      <c r="NZW2180" s="659"/>
      <c r="NZX2180" s="654"/>
      <c r="NZY2180" s="655"/>
      <c r="NZZ2180" s="655"/>
      <c r="OAA2180" s="1"/>
      <c r="OAB2180" s="1"/>
      <c r="OAD2180" s="650"/>
      <c r="OAE2180" s="645"/>
      <c r="OAF2180" s="659"/>
      <c r="OAG2180" s="654"/>
      <c r="OAH2180" s="655"/>
      <c r="OAI2180" s="655"/>
      <c r="OAJ2180" s="1"/>
      <c r="OAK2180" s="1"/>
      <c r="OAM2180" s="650"/>
      <c r="OAN2180" s="645"/>
      <c r="OAO2180" s="659"/>
      <c r="OAP2180" s="654"/>
      <c r="OAQ2180" s="655"/>
      <c r="OAR2180" s="655"/>
      <c r="OAS2180" s="1"/>
      <c r="OAT2180" s="1"/>
      <c r="OAV2180" s="650"/>
      <c r="OAW2180" s="645"/>
      <c r="OAX2180" s="659"/>
      <c r="OAY2180" s="654"/>
      <c r="OAZ2180" s="655"/>
      <c r="OBA2180" s="655"/>
      <c r="OBB2180" s="1"/>
      <c r="OBC2180" s="1"/>
      <c r="OBE2180" s="650"/>
      <c r="OBF2180" s="645"/>
      <c r="OBG2180" s="659"/>
      <c r="OBH2180" s="654"/>
      <c r="OBI2180" s="655"/>
      <c r="OBJ2180" s="655"/>
      <c r="OBK2180" s="1"/>
      <c r="OBL2180" s="1"/>
      <c r="OBN2180" s="650"/>
      <c r="OBO2180" s="645"/>
      <c r="OBP2180" s="659"/>
      <c r="OBQ2180" s="654"/>
      <c r="OBR2180" s="655"/>
      <c r="OBS2180" s="655"/>
      <c r="OBT2180" s="1"/>
      <c r="OBU2180" s="1"/>
      <c r="OBW2180" s="650"/>
      <c r="OBX2180" s="645"/>
      <c r="OBY2180" s="659"/>
      <c r="OBZ2180" s="654"/>
      <c r="OCA2180" s="655"/>
      <c r="OCB2180" s="655"/>
      <c r="OCC2180" s="1"/>
      <c r="OCD2180" s="1"/>
      <c r="OCF2180" s="650"/>
      <c r="OCG2180" s="645"/>
      <c r="OCH2180" s="659"/>
      <c r="OCI2180" s="654"/>
      <c r="OCJ2180" s="655"/>
      <c r="OCK2180" s="655"/>
      <c r="OCL2180" s="1"/>
      <c r="OCM2180" s="1"/>
      <c r="OCO2180" s="650"/>
      <c r="OCP2180" s="645"/>
      <c r="OCQ2180" s="659"/>
      <c r="OCR2180" s="654"/>
      <c r="OCS2180" s="655"/>
      <c r="OCT2180" s="655"/>
      <c r="OCU2180" s="1"/>
      <c r="OCV2180" s="1"/>
      <c r="OCX2180" s="650"/>
      <c r="OCY2180" s="645"/>
      <c r="OCZ2180" s="659"/>
      <c r="ODA2180" s="654"/>
      <c r="ODB2180" s="655"/>
      <c r="ODC2180" s="655"/>
      <c r="ODD2180" s="1"/>
      <c r="ODE2180" s="1"/>
      <c r="ODG2180" s="650"/>
      <c r="ODH2180" s="645"/>
      <c r="ODI2180" s="659"/>
      <c r="ODJ2180" s="654"/>
      <c r="ODK2180" s="655"/>
      <c r="ODL2180" s="655"/>
      <c r="ODM2180" s="1"/>
      <c r="ODN2180" s="1"/>
      <c r="ODP2180" s="650"/>
      <c r="ODQ2180" s="645"/>
      <c r="ODR2180" s="659"/>
      <c r="ODS2180" s="654"/>
      <c r="ODT2180" s="655"/>
      <c r="ODU2180" s="655"/>
      <c r="ODV2180" s="1"/>
      <c r="ODW2180" s="1"/>
      <c r="ODY2180" s="650"/>
      <c r="ODZ2180" s="645"/>
      <c r="OEA2180" s="659"/>
      <c r="OEB2180" s="654"/>
      <c r="OEC2180" s="655"/>
      <c r="OED2180" s="655"/>
      <c r="OEE2180" s="1"/>
      <c r="OEF2180" s="1"/>
      <c r="OEH2180" s="650"/>
      <c r="OEI2180" s="645"/>
      <c r="OEJ2180" s="659"/>
      <c r="OEK2180" s="654"/>
      <c r="OEL2180" s="655"/>
      <c r="OEM2180" s="655"/>
      <c r="OEN2180" s="1"/>
      <c r="OEO2180" s="1"/>
      <c r="OEQ2180" s="650"/>
      <c r="OER2180" s="645"/>
      <c r="OES2180" s="659"/>
      <c r="OET2180" s="654"/>
      <c r="OEU2180" s="655"/>
      <c r="OEV2180" s="655"/>
      <c r="OEW2180" s="1"/>
      <c r="OEX2180" s="1"/>
      <c r="OEZ2180" s="650"/>
      <c r="OFA2180" s="645"/>
      <c r="OFB2180" s="659"/>
      <c r="OFC2180" s="654"/>
      <c r="OFD2180" s="655"/>
      <c r="OFE2180" s="655"/>
      <c r="OFF2180" s="1"/>
      <c r="OFG2180" s="1"/>
      <c r="OFI2180" s="650"/>
      <c r="OFJ2180" s="645"/>
      <c r="OFK2180" s="659"/>
      <c r="OFL2180" s="654"/>
      <c r="OFM2180" s="655"/>
      <c r="OFN2180" s="655"/>
      <c r="OFO2180" s="1"/>
      <c r="OFP2180" s="1"/>
      <c r="OFR2180" s="650"/>
      <c r="OFS2180" s="645"/>
      <c r="OFT2180" s="659"/>
      <c r="OFU2180" s="654"/>
      <c r="OFV2180" s="655"/>
      <c r="OFW2180" s="655"/>
      <c r="OFX2180" s="1"/>
      <c r="OFY2180" s="1"/>
      <c r="OGA2180" s="650"/>
      <c r="OGB2180" s="645"/>
      <c r="OGC2180" s="659"/>
      <c r="OGD2180" s="654"/>
      <c r="OGE2180" s="655"/>
      <c r="OGF2180" s="655"/>
      <c r="OGG2180" s="1"/>
      <c r="OGH2180" s="1"/>
      <c r="OGJ2180" s="650"/>
      <c r="OGK2180" s="645"/>
      <c r="OGL2180" s="659"/>
      <c r="OGM2180" s="654"/>
      <c r="OGN2180" s="655"/>
      <c r="OGO2180" s="655"/>
      <c r="OGP2180" s="1"/>
      <c r="OGQ2180" s="1"/>
      <c r="OGS2180" s="650"/>
      <c r="OGT2180" s="645"/>
      <c r="OGU2180" s="659"/>
      <c r="OGV2180" s="654"/>
      <c r="OGW2180" s="655"/>
      <c r="OGX2180" s="655"/>
      <c r="OGY2180" s="1"/>
      <c r="OGZ2180" s="1"/>
      <c r="OHB2180" s="650"/>
      <c r="OHC2180" s="645"/>
      <c r="OHD2180" s="659"/>
      <c r="OHE2180" s="654"/>
      <c r="OHF2180" s="655"/>
      <c r="OHG2180" s="655"/>
      <c r="OHH2180" s="1"/>
      <c r="OHI2180" s="1"/>
      <c r="OHK2180" s="650"/>
      <c r="OHL2180" s="645"/>
      <c r="OHM2180" s="659"/>
      <c r="OHN2180" s="654"/>
      <c r="OHO2180" s="655"/>
      <c r="OHP2180" s="655"/>
      <c r="OHQ2180" s="1"/>
      <c r="OHR2180" s="1"/>
      <c r="OHT2180" s="650"/>
      <c r="OHU2180" s="645"/>
      <c r="OHV2180" s="659"/>
      <c r="OHW2180" s="654"/>
      <c r="OHX2180" s="655"/>
      <c r="OHY2180" s="655"/>
      <c r="OHZ2180" s="1"/>
      <c r="OIA2180" s="1"/>
      <c r="OIC2180" s="650"/>
      <c r="OID2180" s="645"/>
      <c r="OIE2180" s="659"/>
      <c r="OIF2180" s="654"/>
      <c r="OIG2180" s="655"/>
      <c r="OIH2180" s="655"/>
      <c r="OII2180" s="1"/>
      <c r="OIJ2180" s="1"/>
      <c r="OIL2180" s="650"/>
      <c r="OIM2180" s="645"/>
      <c r="OIN2180" s="659"/>
      <c r="OIO2180" s="654"/>
      <c r="OIP2180" s="655"/>
      <c r="OIQ2180" s="655"/>
      <c r="OIR2180" s="1"/>
      <c r="OIS2180" s="1"/>
      <c r="OIU2180" s="650"/>
      <c r="OIV2180" s="645"/>
      <c r="OIW2180" s="659"/>
      <c r="OIX2180" s="654"/>
      <c r="OIY2180" s="655"/>
      <c r="OIZ2180" s="655"/>
      <c r="OJA2180" s="1"/>
      <c r="OJB2180" s="1"/>
      <c r="OJD2180" s="650"/>
      <c r="OJE2180" s="645"/>
      <c r="OJF2180" s="659"/>
      <c r="OJG2180" s="654"/>
      <c r="OJH2180" s="655"/>
      <c r="OJI2180" s="655"/>
      <c r="OJJ2180" s="1"/>
      <c r="OJK2180" s="1"/>
      <c r="OJM2180" s="650"/>
      <c r="OJN2180" s="645"/>
      <c r="OJO2180" s="659"/>
      <c r="OJP2180" s="654"/>
      <c r="OJQ2180" s="655"/>
      <c r="OJR2180" s="655"/>
      <c r="OJS2180" s="1"/>
      <c r="OJT2180" s="1"/>
      <c r="OJV2180" s="650"/>
      <c r="OJW2180" s="645"/>
      <c r="OJX2180" s="659"/>
      <c r="OJY2180" s="654"/>
      <c r="OJZ2180" s="655"/>
      <c r="OKA2180" s="655"/>
      <c r="OKB2180" s="1"/>
      <c r="OKC2180" s="1"/>
      <c r="OKE2180" s="650"/>
      <c r="OKF2180" s="645"/>
      <c r="OKG2180" s="659"/>
      <c r="OKH2180" s="654"/>
      <c r="OKI2180" s="655"/>
      <c r="OKJ2180" s="655"/>
      <c r="OKK2180" s="1"/>
      <c r="OKL2180" s="1"/>
      <c r="OKN2180" s="650"/>
      <c r="OKO2180" s="645"/>
      <c r="OKP2180" s="659"/>
      <c r="OKQ2180" s="654"/>
      <c r="OKR2180" s="655"/>
      <c r="OKS2180" s="655"/>
      <c r="OKT2180" s="1"/>
      <c r="OKU2180" s="1"/>
      <c r="OKW2180" s="650"/>
      <c r="OKX2180" s="645"/>
      <c r="OKY2180" s="659"/>
      <c r="OKZ2180" s="654"/>
      <c r="OLA2180" s="655"/>
      <c r="OLB2180" s="655"/>
      <c r="OLC2180" s="1"/>
      <c r="OLD2180" s="1"/>
      <c r="OLF2180" s="650"/>
      <c r="OLG2180" s="645"/>
      <c r="OLH2180" s="659"/>
      <c r="OLI2180" s="654"/>
      <c r="OLJ2180" s="655"/>
      <c r="OLK2180" s="655"/>
      <c r="OLL2180" s="1"/>
      <c r="OLM2180" s="1"/>
      <c r="OLO2180" s="650"/>
      <c r="OLP2180" s="645"/>
      <c r="OLQ2180" s="659"/>
      <c r="OLR2180" s="654"/>
      <c r="OLS2180" s="655"/>
      <c r="OLT2180" s="655"/>
      <c r="OLU2180" s="1"/>
      <c r="OLV2180" s="1"/>
      <c r="OLX2180" s="650"/>
      <c r="OLY2180" s="645"/>
      <c r="OLZ2180" s="659"/>
      <c r="OMA2180" s="654"/>
      <c r="OMB2180" s="655"/>
      <c r="OMC2180" s="655"/>
      <c r="OMD2180" s="1"/>
      <c r="OME2180" s="1"/>
      <c r="OMG2180" s="650"/>
      <c r="OMH2180" s="645"/>
      <c r="OMI2180" s="659"/>
      <c r="OMJ2180" s="654"/>
      <c r="OMK2180" s="655"/>
      <c r="OML2180" s="655"/>
      <c r="OMM2180" s="1"/>
      <c r="OMN2180" s="1"/>
      <c r="OMP2180" s="650"/>
      <c r="OMQ2180" s="645"/>
      <c r="OMR2180" s="659"/>
      <c r="OMS2180" s="654"/>
      <c r="OMT2180" s="655"/>
      <c r="OMU2180" s="655"/>
      <c r="OMV2180" s="1"/>
      <c r="OMW2180" s="1"/>
      <c r="OMY2180" s="650"/>
      <c r="OMZ2180" s="645"/>
      <c r="ONA2180" s="659"/>
      <c r="ONB2180" s="654"/>
      <c r="ONC2180" s="655"/>
      <c r="OND2180" s="655"/>
      <c r="ONE2180" s="1"/>
      <c r="ONF2180" s="1"/>
      <c r="ONH2180" s="650"/>
      <c r="ONI2180" s="645"/>
      <c r="ONJ2180" s="659"/>
      <c r="ONK2180" s="654"/>
      <c r="ONL2180" s="655"/>
      <c r="ONM2180" s="655"/>
      <c r="ONN2180" s="1"/>
      <c r="ONO2180" s="1"/>
      <c r="ONQ2180" s="650"/>
      <c r="ONR2180" s="645"/>
      <c r="ONS2180" s="659"/>
      <c r="ONT2180" s="654"/>
      <c r="ONU2180" s="655"/>
      <c r="ONV2180" s="655"/>
      <c r="ONW2180" s="1"/>
      <c r="ONX2180" s="1"/>
      <c r="ONZ2180" s="650"/>
      <c r="OOA2180" s="645"/>
      <c r="OOB2180" s="659"/>
      <c r="OOC2180" s="654"/>
      <c r="OOD2180" s="655"/>
      <c r="OOE2180" s="655"/>
      <c r="OOF2180" s="1"/>
      <c r="OOG2180" s="1"/>
      <c r="OOI2180" s="650"/>
      <c r="OOJ2180" s="645"/>
      <c r="OOK2180" s="659"/>
      <c r="OOL2180" s="654"/>
      <c r="OOM2180" s="655"/>
      <c r="OON2180" s="655"/>
      <c r="OOO2180" s="1"/>
      <c r="OOP2180" s="1"/>
      <c r="OOR2180" s="650"/>
      <c r="OOS2180" s="645"/>
      <c r="OOT2180" s="659"/>
      <c r="OOU2180" s="654"/>
      <c r="OOV2180" s="655"/>
      <c r="OOW2180" s="655"/>
      <c r="OOX2180" s="1"/>
      <c r="OOY2180" s="1"/>
      <c r="OPA2180" s="650"/>
      <c r="OPB2180" s="645"/>
      <c r="OPC2180" s="659"/>
      <c r="OPD2180" s="654"/>
      <c r="OPE2180" s="655"/>
      <c r="OPF2180" s="655"/>
      <c r="OPG2180" s="1"/>
      <c r="OPH2180" s="1"/>
      <c r="OPJ2180" s="650"/>
      <c r="OPK2180" s="645"/>
      <c r="OPL2180" s="659"/>
      <c r="OPM2180" s="654"/>
      <c r="OPN2180" s="655"/>
      <c r="OPO2180" s="655"/>
      <c r="OPP2180" s="1"/>
      <c r="OPQ2180" s="1"/>
      <c r="OPS2180" s="650"/>
      <c r="OPT2180" s="645"/>
      <c r="OPU2180" s="659"/>
      <c r="OPV2180" s="654"/>
      <c r="OPW2180" s="655"/>
      <c r="OPX2180" s="655"/>
      <c r="OPY2180" s="1"/>
      <c r="OPZ2180" s="1"/>
      <c r="OQB2180" s="650"/>
      <c r="OQC2180" s="645"/>
      <c r="OQD2180" s="659"/>
      <c r="OQE2180" s="654"/>
      <c r="OQF2180" s="655"/>
      <c r="OQG2180" s="655"/>
      <c r="OQH2180" s="1"/>
      <c r="OQI2180" s="1"/>
      <c r="OQK2180" s="650"/>
      <c r="OQL2180" s="645"/>
      <c r="OQM2180" s="659"/>
      <c r="OQN2180" s="654"/>
      <c r="OQO2180" s="655"/>
      <c r="OQP2180" s="655"/>
      <c r="OQQ2180" s="1"/>
      <c r="OQR2180" s="1"/>
      <c r="OQT2180" s="650"/>
      <c r="OQU2180" s="645"/>
      <c r="OQV2180" s="659"/>
      <c r="OQW2180" s="654"/>
      <c r="OQX2180" s="655"/>
      <c r="OQY2180" s="655"/>
      <c r="OQZ2180" s="1"/>
      <c r="ORA2180" s="1"/>
      <c r="ORC2180" s="650"/>
      <c r="ORD2180" s="645"/>
      <c r="ORE2180" s="659"/>
      <c r="ORF2180" s="654"/>
      <c r="ORG2180" s="655"/>
      <c r="ORH2180" s="655"/>
      <c r="ORI2180" s="1"/>
      <c r="ORJ2180" s="1"/>
      <c r="ORL2180" s="650"/>
      <c r="ORM2180" s="645"/>
      <c r="ORN2180" s="659"/>
      <c r="ORO2180" s="654"/>
      <c r="ORP2180" s="655"/>
      <c r="ORQ2180" s="655"/>
      <c r="ORR2180" s="1"/>
      <c r="ORS2180" s="1"/>
      <c r="ORU2180" s="650"/>
      <c r="ORV2180" s="645"/>
      <c r="ORW2180" s="659"/>
      <c r="ORX2180" s="654"/>
      <c r="ORY2180" s="655"/>
      <c r="ORZ2180" s="655"/>
      <c r="OSA2180" s="1"/>
      <c r="OSB2180" s="1"/>
      <c r="OSD2180" s="650"/>
      <c r="OSE2180" s="645"/>
      <c r="OSF2180" s="659"/>
      <c r="OSG2180" s="654"/>
      <c r="OSH2180" s="655"/>
      <c r="OSI2180" s="655"/>
      <c r="OSJ2180" s="1"/>
      <c r="OSK2180" s="1"/>
      <c r="OSM2180" s="650"/>
      <c r="OSN2180" s="645"/>
      <c r="OSO2180" s="659"/>
      <c r="OSP2180" s="654"/>
      <c r="OSQ2180" s="655"/>
      <c r="OSR2180" s="655"/>
      <c r="OSS2180" s="1"/>
      <c r="OST2180" s="1"/>
      <c r="OSV2180" s="650"/>
      <c r="OSW2180" s="645"/>
      <c r="OSX2180" s="659"/>
      <c r="OSY2180" s="654"/>
      <c r="OSZ2180" s="655"/>
      <c r="OTA2180" s="655"/>
      <c r="OTB2180" s="1"/>
      <c r="OTC2180" s="1"/>
      <c r="OTE2180" s="650"/>
      <c r="OTF2180" s="645"/>
      <c r="OTG2180" s="659"/>
      <c r="OTH2180" s="654"/>
      <c r="OTI2180" s="655"/>
      <c r="OTJ2180" s="655"/>
      <c r="OTK2180" s="1"/>
      <c r="OTL2180" s="1"/>
      <c r="OTN2180" s="650"/>
      <c r="OTO2180" s="645"/>
      <c r="OTP2180" s="659"/>
      <c r="OTQ2180" s="654"/>
      <c r="OTR2180" s="655"/>
      <c r="OTS2180" s="655"/>
      <c r="OTT2180" s="1"/>
      <c r="OTU2180" s="1"/>
      <c r="OTW2180" s="650"/>
      <c r="OTX2180" s="645"/>
      <c r="OTY2180" s="659"/>
      <c r="OTZ2180" s="654"/>
      <c r="OUA2180" s="655"/>
      <c r="OUB2180" s="655"/>
      <c r="OUC2180" s="1"/>
      <c r="OUD2180" s="1"/>
      <c r="OUF2180" s="650"/>
      <c r="OUG2180" s="645"/>
      <c r="OUH2180" s="659"/>
      <c r="OUI2180" s="654"/>
      <c r="OUJ2180" s="655"/>
      <c r="OUK2180" s="655"/>
      <c r="OUL2180" s="1"/>
      <c r="OUM2180" s="1"/>
      <c r="OUO2180" s="650"/>
      <c r="OUP2180" s="645"/>
      <c r="OUQ2180" s="659"/>
      <c r="OUR2180" s="654"/>
      <c r="OUS2180" s="655"/>
      <c r="OUT2180" s="655"/>
      <c r="OUU2180" s="1"/>
      <c r="OUV2180" s="1"/>
      <c r="OUX2180" s="650"/>
      <c r="OUY2180" s="645"/>
      <c r="OUZ2180" s="659"/>
      <c r="OVA2180" s="654"/>
      <c r="OVB2180" s="655"/>
      <c r="OVC2180" s="655"/>
      <c r="OVD2180" s="1"/>
      <c r="OVE2180" s="1"/>
      <c r="OVG2180" s="650"/>
      <c r="OVH2180" s="645"/>
      <c r="OVI2180" s="659"/>
      <c r="OVJ2180" s="654"/>
      <c r="OVK2180" s="655"/>
      <c r="OVL2180" s="655"/>
      <c r="OVM2180" s="1"/>
      <c r="OVN2180" s="1"/>
      <c r="OVP2180" s="650"/>
      <c r="OVQ2180" s="645"/>
      <c r="OVR2180" s="659"/>
      <c r="OVS2180" s="654"/>
      <c r="OVT2180" s="655"/>
      <c r="OVU2180" s="655"/>
      <c r="OVV2180" s="1"/>
      <c r="OVW2180" s="1"/>
      <c r="OVY2180" s="650"/>
      <c r="OVZ2180" s="645"/>
      <c r="OWA2180" s="659"/>
      <c r="OWB2180" s="654"/>
      <c r="OWC2180" s="655"/>
      <c r="OWD2180" s="655"/>
      <c r="OWE2180" s="1"/>
      <c r="OWF2180" s="1"/>
      <c r="OWH2180" s="650"/>
      <c r="OWI2180" s="645"/>
      <c r="OWJ2180" s="659"/>
      <c r="OWK2180" s="654"/>
      <c r="OWL2180" s="655"/>
      <c r="OWM2180" s="655"/>
      <c r="OWN2180" s="1"/>
      <c r="OWO2180" s="1"/>
      <c r="OWQ2180" s="650"/>
      <c r="OWR2180" s="645"/>
      <c r="OWS2180" s="659"/>
      <c r="OWT2180" s="654"/>
      <c r="OWU2180" s="655"/>
      <c r="OWV2180" s="655"/>
      <c r="OWW2180" s="1"/>
      <c r="OWX2180" s="1"/>
      <c r="OWZ2180" s="650"/>
      <c r="OXA2180" s="645"/>
      <c r="OXB2180" s="659"/>
      <c r="OXC2180" s="654"/>
      <c r="OXD2180" s="655"/>
      <c r="OXE2180" s="655"/>
      <c r="OXF2180" s="1"/>
      <c r="OXG2180" s="1"/>
      <c r="OXI2180" s="650"/>
      <c r="OXJ2180" s="645"/>
      <c r="OXK2180" s="659"/>
      <c r="OXL2180" s="654"/>
      <c r="OXM2180" s="655"/>
      <c r="OXN2180" s="655"/>
      <c r="OXO2180" s="1"/>
      <c r="OXP2180" s="1"/>
      <c r="OXR2180" s="650"/>
      <c r="OXS2180" s="645"/>
      <c r="OXT2180" s="659"/>
      <c r="OXU2180" s="654"/>
      <c r="OXV2180" s="655"/>
      <c r="OXW2180" s="655"/>
      <c r="OXX2180" s="1"/>
      <c r="OXY2180" s="1"/>
      <c r="OYA2180" s="650"/>
      <c r="OYB2180" s="645"/>
      <c r="OYC2180" s="659"/>
      <c r="OYD2180" s="654"/>
      <c r="OYE2180" s="655"/>
      <c r="OYF2180" s="655"/>
      <c r="OYG2180" s="1"/>
      <c r="OYH2180" s="1"/>
      <c r="OYJ2180" s="650"/>
      <c r="OYK2180" s="645"/>
      <c r="OYL2180" s="659"/>
      <c r="OYM2180" s="654"/>
      <c r="OYN2180" s="655"/>
      <c r="OYO2180" s="655"/>
      <c r="OYP2180" s="1"/>
      <c r="OYQ2180" s="1"/>
      <c r="OYS2180" s="650"/>
      <c r="OYT2180" s="645"/>
      <c r="OYU2180" s="659"/>
      <c r="OYV2180" s="654"/>
      <c r="OYW2180" s="655"/>
      <c r="OYX2180" s="655"/>
      <c r="OYY2180" s="1"/>
      <c r="OYZ2180" s="1"/>
      <c r="OZB2180" s="650"/>
      <c r="OZC2180" s="645"/>
      <c r="OZD2180" s="659"/>
      <c r="OZE2180" s="654"/>
      <c r="OZF2180" s="655"/>
      <c r="OZG2180" s="655"/>
      <c r="OZH2180" s="1"/>
      <c r="OZI2180" s="1"/>
      <c r="OZK2180" s="650"/>
      <c r="OZL2180" s="645"/>
      <c r="OZM2180" s="659"/>
      <c r="OZN2180" s="654"/>
      <c r="OZO2180" s="655"/>
      <c r="OZP2180" s="655"/>
      <c r="OZQ2180" s="1"/>
      <c r="OZR2180" s="1"/>
      <c r="OZT2180" s="650"/>
      <c r="OZU2180" s="645"/>
      <c r="OZV2180" s="659"/>
      <c r="OZW2180" s="654"/>
      <c r="OZX2180" s="655"/>
      <c r="OZY2180" s="655"/>
      <c r="OZZ2180" s="1"/>
      <c r="PAA2180" s="1"/>
      <c r="PAC2180" s="650"/>
      <c r="PAD2180" s="645"/>
      <c r="PAE2180" s="659"/>
      <c r="PAF2180" s="654"/>
      <c r="PAG2180" s="655"/>
      <c r="PAH2180" s="655"/>
      <c r="PAI2180" s="1"/>
      <c r="PAJ2180" s="1"/>
      <c r="PAL2180" s="650"/>
      <c r="PAM2180" s="645"/>
      <c r="PAN2180" s="659"/>
      <c r="PAO2180" s="654"/>
      <c r="PAP2180" s="655"/>
      <c r="PAQ2180" s="655"/>
      <c r="PAR2180" s="1"/>
      <c r="PAS2180" s="1"/>
      <c r="PAU2180" s="650"/>
      <c r="PAV2180" s="645"/>
      <c r="PAW2180" s="659"/>
      <c r="PAX2180" s="654"/>
      <c r="PAY2180" s="655"/>
      <c r="PAZ2180" s="655"/>
      <c r="PBA2180" s="1"/>
      <c r="PBB2180" s="1"/>
      <c r="PBD2180" s="650"/>
      <c r="PBE2180" s="645"/>
      <c r="PBF2180" s="659"/>
      <c r="PBG2180" s="654"/>
      <c r="PBH2180" s="655"/>
      <c r="PBI2180" s="655"/>
      <c r="PBJ2180" s="1"/>
      <c r="PBK2180" s="1"/>
      <c r="PBM2180" s="650"/>
      <c r="PBN2180" s="645"/>
      <c r="PBO2180" s="659"/>
      <c r="PBP2180" s="654"/>
      <c r="PBQ2180" s="655"/>
      <c r="PBR2180" s="655"/>
      <c r="PBS2180" s="1"/>
      <c r="PBT2180" s="1"/>
      <c r="PBV2180" s="650"/>
      <c r="PBW2180" s="645"/>
      <c r="PBX2180" s="659"/>
      <c r="PBY2180" s="654"/>
      <c r="PBZ2180" s="655"/>
      <c r="PCA2180" s="655"/>
      <c r="PCB2180" s="1"/>
      <c r="PCC2180" s="1"/>
      <c r="PCE2180" s="650"/>
      <c r="PCF2180" s="645"/>
      <c r="PCG2180" s="659"/>
      <c r="PCH2180" s="654"/>
      <c r="PCI2180" s="655"/>
      <c r="PCJ2180" s="655"/>
      <c r="PCK2180" s="1"/>
      <c r="PCL2180" s="1"/>
      <c r="PCN2180" s="650"/>
      <c r="PCO2180" s="645"/>
      <c r="PCP2180" s="659"/>
      <c r="PCQ2180" s="654"/>
      <c r="PCR2180" s="655"/>
      <c r="PCS2180" s="655"/>
      <c r="PCT2180" s="1"/>
      <c r="PCU2180" s="1"/>
      <c r="PCW2180" s="650"/>
      <c r="PCX2180" s="645"/>
      <c r="PCY2180" s="659"/>
      <c r="PCZ2180" s="654"/>
      <c r="PDA2180" s="655"/>
      <c r="PDB2180" s="655"/>
      <c r="PDC2180" s="1"/>
      <c r="PDD2180" s="1"/>
      <c r="PDF2180" s="650"/>
      <c r="PDG2180" s="645"/>
      <c r="PDH2180" s="659"/>
      <c r="PDI2180" s="654"/>
      <c r="PDJ2180" s="655"/>
      <c r="PDK2180" s="655"/>
      <c r="PDL2180" s="1"/>
      <c r="PDM2180" s="1"/>
      <c r="PDO2180" s="650"/>
      <c r="PDP2180" s="645"/>
      <c r="PDQ2180" s="659"/>
      <c r="PDR2180" s="654"/>
      <c r="PDS2180" s="655"/>
      <c r="PDT2180" s="655"/>
      <c r="PDU2180" s="1"/>
      <c r="PDV2180" s="1"/>
      <c r="PDX2180" s="650"/>
      <c r="PDY2180" s="645"/>
      <c r="PDZ2180" s="659"/>
      <c r="PEA2180" s="654"/>
      <c r="PEB2180" s="655"/>
      <c r="PEC2180" s="655"/>
      <c r="PED2180" s="1"/>
      <c r="PEE2180" s="1"/>
      <c r="PEG2180" s="650"/>
      <c r="PEH2180" s="645"/>
      <c r="PEI2180" s="659"/>
      <c r="PEJ2180" s="654"/>
      <c r="PEK2180" s="655"/>
      <c r="PEL2180" s="655"/>
      <c r="PEM2180" s="1"/>
      <c r="PEN2180" s="1"/>
      <c r="PEP2180" s="650"/>
      <c r="PEQ2180" s="645"/>
      <c r="PER2180" s="659"/>
      <c r="PES2180" s="654"/>
      <c r="PET2180" s="655"/>
      <c r="PEU2180" s="655"/>
      <c r="PEV2180" s="1"/>
      <c r="PEW2180" s="1"/>
      <c r="PEY2180" s="650"/>
      <c r="PEZ2180" s="645"/>
      <c r="PFA2180" s="659"/>
      <c r="PFB2180" s="654"/>
      <c r="PFC2180" s="655"/>
      <c r="PFD2180" s="655"/>
      <c r="PFE2180" s="1"/>
      <c r="PFF2180" s="1"/>
      <c r="PFH2180" s="650"/>
      <c r="PFI2180" s="645"/>
      <c r="PFJ2180" s="659"/>
      <c r="PFK2180" s="654"/>
      <c r="PFL2180" s="655"/>
      <c r="PFM2180" s="655"/>
      <c r="PFN2180" s="1"/>
      <c r="PFO2180" s="1"/>
      <c r="PFQ2180" s="650"/>
      <c r="PFR2180" s="645"/>
      <c r="PFS2180" s="659"/>
      <c r="PFT2180" s="654"/>
      <c r="PFU2180" s="655"/>
      <c r="PFV2180" s="655"/>
      <c r="PFW2180" s="1"/>
      <c r="PFX2180" s="1"/>
      <c r="PFZ2180" s="650"/>
      <c r="PGA2180" s="645"/>
      <c r="PGB2180" s="659"/>
      <c r="PGC2180" s="654"/>
      <c r="PGD2180" s="655"/>
      <c r="PGE2180" s="655"/>
      <c r="PGF2180" s="1"/>
      <c r="PGG2180" s="1"/>
      <c r="PGI2180" s="650"/>
      <c r="PGJ2180" s="645"/>
      <c r="PGK2180" s="659"/>
      <c r="PGL2180" s="654"/>
      <c r="PGM2180" s="655"/>
      <c r="PGN2180" s="655"/>
      <c r="PGO2180" s="1"/>
      <c r="PGP2180" s="1"/>
      <c r="PGR2180" s="650"/>
      <c r="PGS2180" s="645"/>
      <c r="PGT2180" s="659"/>
      <c r="PGU2180" s="654"/>
      <c r="PGV2180" s="655"/>
      <c r="PGW2180" s="655"/>
      <c r="PGX2180" s="1"/>
      <c r="PGY2180" s="1"/>
      <c r="PHA2180" s="650"/>
      <c r="PHB2180" s="645"/>
      <c r="PHC2180" s="659"/>
      <c r="PHD2180" s="654"/>
      <c r="PHE2180" s="655"/>
      <c r="PHF2180" s="655"/>
      <c r="PHG2180" s="1"/>
      <c r="PHH2180" s="1"/>
      <c r="PHJ2180" s="650"/>
      <c r="PHK2180" s="645"/>
      <c r="PHL2180" s="659"/>
      <c r="PHM2180" s="654"/>
      <c r="PHN2180" s="655"/>
      <c r="PHO2180" s="655"/>
      <c r="PHP2180" s="1"/>
      <c r="PHQ2180" s="1"/>
      <c r="PHS2180" s="650"/>
      <c r="PHT2180" s="645"/>
      <c r="PHU2180" s="659"/>
      <c r="PHV2180" s="654"/>
      <c r="PHW2180" s="655"/>
      <c r="PHX2180" s="655"/>
      <c r="PHY2180" s="1"/>
      <c r="PHZ2180" s="1"/>
      <c r="PIB2180" s="650"/>
      <c r="PIC2180" s="645"/>
      <c r="PID2180" s="659"/>
      <c r="PIE2180" s="654"/>
      <c r="PIF2180" s="655"/>
      <c r="PIG2180" s="655"/>
      <c r="PIH2180" s="1"/>
      <c r="PII2180" s="1"/>
      <c r="PIK2180" s="650"/>
      <c r="PIL2180" s="645"/>
      <c r="PIM2180" s="659"/>
      <c r="PIN2180" s="654"/>
      <c r="PIO2180" s="655"/>
      <c r="PIP2180" s="655"/>
      <c r="PIQ2180" s="1"/>
      <c r="PIR2180" s="1"/>
      <c r="PIT2180" s="650"/>
      <c r="PIU2180" s="645"/>
      <c r="PIV2180" s="659"/>
      <c r="PIW2180" s="654"/>
      <c r="PIX2180" s="655"/>
      <c r="PIY2180" s="655"/>
      <c r="PIZ2180" s="1"/>
      <c r="PJA2180" s="1"/>
      <c r="PJC2180" s="650"/>
      <c r="PJD2180" s="645"/>
      <c r="PJE2180" s="659"/>
      <c r="PJF2180" s="654"/>
      <c r="PJG2180" s="655"/>
      <c r="PJH2180" s="655"/>
      <c r="PJI2180" s="1"/>
      <c r="PJJ2180" s="1"/>
      <c r="PJL2180" s="650"/>
      <c r="PJM2180" s="645"/>
      <c r="PJN2180" s="659"/>
      <c r="PJO2180" s="654"/>
      <c r="PJP2180" s="655"/>
      <c r="PJQ2180" s="655"/>
      <c r="PJR2180" s="1"/>
      <c r="PJS2180" s="1"/>
      <c r="PJU2180" s="650"/>
      <c r="PJV2180" s="645"/>
      <c r="PJW2180" s="659"/>
      <c r="PJX2180" s="654"/>
      <c r="PJY2180" s="655"/>
      <c r="PJZ2180" s="655"/>
      <c r="PKA2180" s="1"/>
      <c r="PKB2180" s="1"/>
      <c r="PKD2180" s="650"/>
      <c r="PKE2180" s="645"/>
      <c r="PKF2180" s="659"/>
      <c r="PKG2180" s="654"/>
      <c r="PKH2180" s="655"/>
      <c r="PKI2180" s="655"/>
      <c r="PKJ2180" s="1"/>
      <c r="PKK2180" s="1"/>
      <c r="PKM2180" s="650"/>
      <c r="PKN2180" s="645"/>
      <c r="PKO2180" s="659"/>
      <c r="PKP2180" s="654"/>
      <c r="PKQ2180" s="655"/>
      <c r="PKR2180" s="655"/>
      <c r="PKS2180" s="1"/>
      <c r="PKT2180" s="1"/>
      <c r="PKV2180" s="650"/>
      <c r="PKW2180" s="645"/>
      <c r="PKX2180" s="659"/>
      <c r="PKY2180" s="654"/>
      <c r="PKZ2180" s="655"/>
      <c r="PLA2180" s="655"/>
      <c r="PLB2180" s="1"/>
      <c r="PLC2180" s="1"/>
      <c r="PLE2180" s="650"/>
      <c r="PLF2180" s="645"/>
      <c r="PLG2180" s="659"/>
      <c r="PLH2180" s="654"/>
      <c r="PLI2180" s="655"/>
      <c r="PLJ2180" s="655"/>
      <c r="PLK2180" s="1"/>
      <c r="PLL2180" s="1"/>
      <c r="PLN2180" s="650"/>
      <c r="PLO2180" s="645"/>
      <c r="PLP2180" s="659"/>
      <c r="PLQ2180" s="654"/>
      <c r="PLR2180" s="655"/>
      <c r="PLS2180" s="655"/>
      <c r="PLT2180" s="1"/>
      <c r="PLU2180" s="1"/>
      <c r="PLW2180" s="650"/>
      <c r="PLX2180" s="645"/>
      <c r="PLY2180" s="659"/>
      <c r="PLZ2180" s="654"/>
      <c r="PMA2180" s="655"/>
      <c r="PMB2180" s="655"/>
      <c r="PMC2180" s="1"/>
      <c r="PMD2180" s="1"/>
      <c r="PMF2180" s="650"/>
      <c r="PMG2180" s="645"/>
      <c r="PMH2180" s="659"/>
      <c r="PMI2180" s="654"/>
      <c r="PMJ2180" s="655"/>
      <c r="PMK2180" s="655"/>
      <c r="PML2180" s="1"/>
      <c r="PMM2180" s="1"/>
      <c r="PMO2180" s="650"/>
      <c r="PMP2180" s="645"/>
      <c r="PMQ2180" s="659"/>
      <c r="PMR2180" s="654"/>
      <c r="PMS2180" s="655"/>
      <c r="PMT2180" s="655"/>
      <c r="PMU2180" s="1"/>
      <c r="PMV2180" s="1"/>
      <c r="PMX2180" s="650"/>
      <c r="PMY2180" s="645"/>
      <c r="PMZ2180" s="659"/>
      <c r="PNA2180" s="654"/>
      <c r="PNB2180" s="655"/>
      <c r="PNC2180" s="655"/>
      <c r="PND2180" s="1"/>
      <c r="PNE2180" s="1"/>
      <c r="PNG2180" s="650"/>
      <c r="PNH2180" s="645"/>
      <c r="PNI2180" s="659"/>
      <c r="PNJ2180" s="654"/>
      <c r="PNK2180" s="655"/>
      <c r="PNL2180" s="655"/>
      <c r="PNM2180" s="1"/>
      <c r="PNN2180" s="1"/>
      <c r="PNP2180" s="650"/>
      <c r="PNQ2180" s="645"/>
      <c r="PNR2180" s="659"/>
      <c r="PNS2180" s="654"/>
      <c r="PNT2180" s="655"/>
      <c r="PNU2180" s="655"/>
      <c r="PNV2180" s="1"/>
      <c r="PNW2180" s="1"/>
      <c r="PNY2180" s="650"/>
      <c r="PNZ2180" s="645"/>
      <c r="POA2180" s="659"/>
      <c r="POB2180" s="654"/>
      <c r="POC2180" s="655"/>
      <c r="POD2180" s="655"/>
      <c r="POE2180" s="1"/>
      <c r="POF2180" s="1"/>
      <c r="POH2180" s="650"/>
      <c r="POI2180" s="645"/>
      <c r="POJ2180" s="659"/>
      <c r="POK2180" s="654"/>
      <c r="POL2180" s="655"/>
      <c r="POM2180" s="655"/>
      <c r="PON2180" s="1"/>
      <c r="POO2180" s="1"/>
      <c r="POQ2180" s="650"/>
      <c r="POR2180" s="645"/>
      <c r="POS2180" s="659"/>
      <c r="POT2180" s="654"/>
      <c r="POU2180" s="655"/>
      <c r="POV2180" s="655"/>
      <c r="POW2180" s="1"/>
      <c r="POX2180" s="1"/>
      <c r="POZ2180" s="650"/>
      <c r="PPA2180" s="645"/>
      <c r="PPB2180" s="659"/>
      <c r="PPC2180" s="654"/>
      <c r="PPD2180" s="655"/>
      <c r="PPE2180" s="655"/>
      <c r="PPF2180" s="1"/>
      <c r="PPG2180" s="1"/>
      <c r="PPI2180" s="650"/>
      <c r="PPJ2180" s="645"/>
      <c r="PPK2180" s="659"/>
      <c r="PPL2180" s="654"/>
      <c r="PPM2180" s="655"/>
      <c r="PPN2180" s="655"/>
      <c r="PPO2180" s="1"/>
      <c r="PPP2180" s="1"/>
      <c r="PPR2180" s="650"/>
      <c r="PPS2180" s="645"/>
      <c r="PPT2180" s="659"/>
      <c r="PPU2180" s="654"/>
      <c r="PPV2180" s="655"/>
      <c r="PPW2180" s="655"/>
      <c r="PPX2180" s="1"/>
      <c r="PPY2180" s="1"/>
      <c r="PQA2180" s="650"/>
      <c r="PQB2180" s="645"/>
      <c r="PQC2180" s="659"/>
      <c r="PQD2180" s="654"/>
      <c r="PQE2180" s="655"/>
      <c r="PQF2180" s="655"/>
      <c r="PQG2180" s="1"/>
      <c r="PQH2180" s="1"/>
      <c r="PQJ2180" s="650"/>
      <c r="PQK2180" s="645"/>
      <c r="PQL2180" s="659"/>
      <c r="PQM2180" s="654"/>
      <c r="PQN2180" s="655"/>
      <c r="PQO2180" s="655"/>
      <c r="PQP2180" s="1"/>
      <c r="PQQ2180" s="1"/>
      <c r="PQS2180" s="650"/>
      <c r="PQT2180" s="645"/>
      <c r="PQU2180" s="659"/>
      <c r="PQV2180" s="654"/>
      <c r="PQW2180" s="655"/>
      <c r="PQX2180" s="655"/>
      <c r="PQY2180" s="1"/>
      <c r="PQZ2180" s="1"/>
      <c r="PRB2180" s="650"/>
      <c r="PRC2180" s="645"/>
      <c r="PRD2180" s="659"/>
      <c r="PRE2180" s="654"/>
      <c r="PRF2180" s="655"/>
      <c r="PRG2180" s="655"/>
      <c r="PRH2180" s="1"/>
      <c r="PRI2180" s="1"/>
      <c r="PRK2180" s="650"/>
      <c r="PRL2180" s="645"/>
      <c r="PRM2180" s="659"/>
      <c r="PRN2180" s="654"/>
      <c r="PRO2180" s="655"/>
      <c r="PRP2180" s="655"/>
      <c r="PRQ2180" s="1"/>
      <c r="PRR2180" s="1"/>
      <c r="PRT2180" s="650"/>
      <c r="PRU2180" s="645"/>
      <c r="PRV2180" s="659"/>
      <c r="PRW2180" s="654"/>
      <c r="PRX2180" s="655"/>
      <c r="PRY2180" s="655"/>
      <c r="PRZ2180" s="1"/>
      <c r="PSA2180" s="1"/>
      <c r="PSC2180" s="650"/>
      <c r="PSD2180" s="645"/>
      <c r="PSE2180" s="659"/>
      <c r="PSF2180" s="654"/>
      <c r="PSG2180" s="655"/>
      <c r="PSH2180" s="655"/>
      <c r="PSI2180" s="1"/>
      <c r="PSJ2180" s="1"/>
      <c r="PSL2180" s="650"/>
      <c r="PSM2180" s="645"/>
      <c r="PSN2180" s="659"/>
      <c r="PSO2180" s="654"/>
      <c r="PSP2180" s="655"/>
      <c r="PSQ2180" s="655"/>
      <c r="PSR2180" s="1"/>
      <c r="PSS2180" s="1"/>
      <c r="PSU2180" s="650"/>
      <c r="PSV2180" s="645"/>
      <c r="PSW2180" s="659"/>
      <c r="PSX2180" s="654"/>
      <c r="PSY2180" s="655"/>
      <c r="PSZ2180" s="655"/>
      <c r="PTA2180" s="1"/>
      <c r="PTB2180" s="1"/>
      <c r="PTD2180" s="650"/>
      <c r="PTE2180" s="645"/>
      <c r="PTF2180" s="659"/>
      <c r="PTG2180" s="654"/>
      <c r="PTH2180" s="655"/>
      <c r="PTI2180" s="655"/>
      <c r="PTJ2180" s="1"/>
      <c r="PTK2180" s="1"/>
      <c r="PTM2180" s="650"/>
      <c r="PTN2180" s="645"/>
      <c r="PTO2180" s="659"/>
      <c r="PTP2180" s="654"/>
      <c r="PTQ2180" s="655"/>
      <c r="PTR2180" s="655"/>
      <c r="PTS2180" s="1"/>
      <c r="PTT2180" s="1"/>
      <c r="PTV2180" s="650"/>
      <c r="PTW2180" s="645"/>
      <c r="PTX2180" s="659"/>
      <c r="PTY2180" s="654"/>
      <c r="PTZ2180" s="655"/>
      <c r="PUA2180" s="655"/>
      <c r="PUB2180" s="1"/>
      <c r="PUC2180" s="1"/>
      <c r="PUE2180" s="650"/>
      <c r="PUF2180" s="645"/>
      <c r="PUG2180" s="659"/>
      <c r="PUH2180" s="654"/>
      <c r="PUI2180" s="655"/>
      <c r="PUJ2180" s="655"/>
      <c r="PUK2180" s="1"/>
      <c r="PUL2180" s="1"/>
      <c r="PUN2180" s="650"/>
      <c r="PUO2180" s="645"/>
      <c r="PUP2180" s="659"/>
      <c r="PUQ2180" s="654"/>
      <c r="PUR2180" s="655"/>
      <c r="PUS2180" s="655"/>
      <c r="PUT2180" s="1"/>
      <c r="PUU2180" s="1"/>
      <c r="PUW2180" s="650"/>
      <c r="PUX2180" s="645"/>
      <c r="PUY2180" s="659"/>
      <c r="PUZ2180" s="654"/>
      <c r="PVA2180" s="655"/>
      <c r="PVB2180" s="655"/>
      <c r="PVC2180" s="1"/>
      <c r="PVD2180" s="1"/>
      <c r="PVF2180" s="650"/>
      <c r="PVG2180" s="645"/>
      <c r="PVH2180" s="659"/>
      <c r="PVI2180" s="654"/>
      <c r="PVJ2180" s="655"/>
      <c r="PVK2180" s="655"/>
      <c r="PVL2180" s="1"/>
      <c r="PVM2180" s="1"/>
      <c r="PVO2180" s="650"/>
      <c r="PVP2180" s="645"/>
      <c r="PVQ2180" s="659"/>
      <c r="PVR2180" s="654"/>
      <c r="PVS2180" s="655"/>
      <c r="PVT2180" s="655"/>
      <c r="PVU2180" s="1"/>
      <c r="PVV2180" s="1"/>
      <c r="PVX2180" s="650"/>
      <c r="PVY2180" s="645"/>
      <c r="PVZ2180" s="659"/>
      <c r="PWA2180" s="654"/>
      <c r="PWB2180" s="655"/>
      <c r="PWC2180" s="655"/>
      <c r="PWD2180" s="1"/>
      <c r="PWE2180" s="1"/>
      <c r="PWG2180" s="650"/>
      <c r="PWH2180" s="645"/>
      <c r="PWI2180" s="659"/>
      <c r="PWJ2180" s="654"/>
      <c r="PWK2180" s="655"/>
      <c r="PWL2180" s="655"/>
      <c r="PWM2180" s="1"/>
      <c r="PWN2180" s="1"/>
      <c r="PWP2180" s="650"/>
      <c r="PWQ2180" s="645"/>
      <c r="PWR2180" s="659"/>
      <c r="PWS2180" s="654"/>
      <c r="PWT2180" s="655"/>
      <c r="PWU2180" s="655"/>
      <c r="PWV2180" s="1"/>
      <c r="PWW2180" s="1"/>
      <c r="PWY2180" s="650"/>
      <c r="PWZ2180" s="645"/>
      <c r="PXA2180" s="659"/>
      <c r="PXB2180" s="654"/>
      <c r="PXC2180" s="655"/>
      <c r="PXD2180" s="655"/>
      <c r="PXE2180" s="1"/>
      <c r="PXF2180" s="1"/>
      <c r="PXH2180" s="650"/>
      <c r="PXI2180" s="645"/>
      <c r="PXJ2180" s="659"/>
      <c r="PXK2180" s="654"/>
      <c r="PXL2180" s="655"/>
      <c r="PXM2180" s="655"/>
      <c r="PXN2180" s="1"/>
      <c r="PXO2180" s="1"/>
      <c r="PXQ2180" s="650"/>
      <c r="PXR2180" s="645"/>
      <c r="PXS2180" s="659"/>
      <c r="PXT2180" s="654"/>
      <c r="PXU2180" s="655"/>
      <c r="PXV2180" s="655"/>
      <c r="PXW2180" s="1"/>
      <c r="PXX2180" s="1"/>
      <c r="PXZ2180" s="650"/>
      <c r="PYA2180" s="645"/>
      <c r="PYB2180" s="659"/>
      <c r="PYC2180" s="654"/>
      <c r="PYD2180" s="655"/>
      <c r="PYE2180" s="655"/>
      <c r="PYF2180" s="1"/>
      <c r="PYG2180" s="1"/>
      <c r="PYI2180" s="650"/>
      <c r="PYJ2180" s="645"/>
      <c r="PYK2180" s="659"/>
      <c r="PYL2180" s="654"/>
      <c r="PYM2180" s="655"/>
      <c r="PYN2180" s="655"/>
      <c r="PYO2180" s="1"/>
      <c r="PYP2180" s="1"/>
      <c r="PYR2180" s="650"/>
      <c r="PYS2180" s="645"/>
      <c r="PYT2180" s="659"/>
      <c r="PYU2180" s="654"/>
      <c r="PYV2180" s="655"/>
      <c r="PYW2180" s="655"/>
      <c r="PYX2180" s="1"/>
      <c r="PYY2180" s="1"/>
      <c r="PZA2180" s="650"/>
      <c r="PZB2180" s="645"/>
      <c r="PZC2180" s="659"/>
      <c r="PZD2180" s="654"/>
      <c r="PZE2180" s="655"/>
      <c r="PZF2180" s="655"/>
      <c r="PZG2180" s="1"/>
      <c r="PZH2180" s="1"/>
      <c r="PZJ2180" s="650"/>
      <c r="PZK2180" s="645"/>
      <c r="PZL2180" s="659"/>
      <c r="PZM2180" s="654"/>
      <c r="PZN2180" s="655"/>
      <c r="PZO2180" s="655"/>
      <c r="PZP2180" s="1"/>
      <c r="PZQ2180" s="1"/>
      <c r="PZS2180" s="650"/>
      <c r="PZT2180" s="645"/>
      <c r="PZU2180" s="659"/>
      <c r="PZV2180" s="654"/>
      <c r="PZW2180" s="655"/>
      <c r="PZX2180" s="655"/>
      <c r="PZY2180" s="1"/>
      <c r="PZZ2180" s="1"/>
      <c r="QAB2180" s="650"/>
      <c r="QAC2180" s="645"/>
      <c r="QAD2180" s="659"/>
      <c r="QAE2180" s="654"/>
      <c r="QAF2180" s="655"/>
      <c r="QAG2180" s="655"/>
      <c r="QAH2180" s="1"/>
      <c r="QAI2180" s="1"/>
      <c r="QAK2180" s="650"/>
      <c r="QAL2180" s="645"/>
      <c r="QAM2180" s="659"/>
      <c r="QAN2180" s="654"/>
      <c r="QAO2180" s="655"/>
      <c r="QAP2180" s="655"/>
      <c r="QAQ2180" s="1"/>
      <c r="QAR2180" s="1"/>
      <c r="QAT2180" s="650"/>
      <c r="QAU2180" s="645"/>
      <c r="QAV2180" s="659"/>
      <c r="QAW2180" s="654"/>
      <c r="QAX2180" s="655"/>
      <c r="QAY2180" s="655"/>
      <c r="QAZ2180" s="1"/>
      <c r="QBA2180" s="1"/>
      <c r="QBC2180" s="650"/>
      <c r="QBD2180" s="645"/>
      <c r="QBE2180" s="659"/>
      <c r="QBF2180" s="654"/>
      <c r="QBG2180" s="655"/>
      <c r="QBH2180" s="655"/>
      <c r="QBI2180" s="1"/>
      <c r="QBJ2180" s="1"/>
      <c r="QBL2180" s="650"/>
      <c r="QBM2180" s="645"/>
      <c r="QBN2180" s="659"/>
      <c r="QBO2180" s="654"/>
      <c r="QBP2180" s="655"/>
      <c r="QBQ2180" s="655"/>
      <c r="QBR2180" s="1"/>
      <c r="QBS2180" s="1"/>
      <c r="QBU2180" s="650"/>
      <c r="QBV2180" s="645"/>
      <c r="QBW2180" s="659"/>
      <c r="QBX2180" s="654"/>
      <c r="QBY2180" s="655"/>
      <c r="QBZ2180" s="655"/>
      <c r="QCA2180" s="1"/>
      <c r="QCB2180" s="1"/>
      <c r="QCD2180" s="650"/>
      <c r="QCE2180" s="645"/>
      <c r="QCF2180" s="659"/>
      <c r="QCG2180" s="654"/>
      <c r="QCH2180" s="655"/>
      <c r="QCI2180" s="655"/>
      <c r="QCJ2180" s="1"/>
      <c r="QCK2180" s="1"/>
      <c r="QCM2180" s="650"/>
      <c r="QCN2180" s="645"/>
      <c r="QCO2180" s="659"/>
      <c r="QCP2180" s="654"/>
      <c r="QCQ2180" s="655"/>
      <c r="QCR2180" s="655"/>
      <c r="QCS2180" s="1"/>
      <c r="QCT2180" s="1"/>
      <c r="QCV2180" s="650"/>
      <c r="QCW2180" s="645"/>
      <c r="QCX2180" s="659"/>
      <c r="QCY2180" s="654"/>
      <c r="QCZ2180" s="655"/>
      <c r="QDA2180" s="655"/>
      <c r="QDB2180" s="1"/>
      <c r="QDC2180" s="1"/>
      <c r="QDE2180" s="650"/>
      <c r="QDF2180" s="645"/>
      <c r="QDG2180" s="659"/>
      <c r="QDH2180" s="654"/>
      <c r="QDI2180" s="655"/>
      <c r="QDJ2180" s="655"/>
      <c r="QDK2180" s="1"/>
      <c r="QDL2180" s="1"/>
      <c r="QDN2180" s="650"/>
      <c r="QDO2180" s="645"/>
      <c r="QDP2180" s="659"/>
      <c r="QDQ2180" s="654"/>
      <c r="QDR2180" s="655"/>
      <c r="QDS2180" s="655"/>
      <c r="QDT2180" s="1"/>
      <c r="QDU2180" s="1"/>
      <c r="QDW2180" s="650"/>
      <c r="QDX2180" s="645"/>
      <c r="QDY2180" s="659"/>
      <c r="QDZ2180" s="654"/>
      <c r="QEA2180" s="655"/>
      <c r="QEB2180" s="655"/>
      <c r="QEC2180" s="1"/>
      <c r="QED2180" s="1"/>
      <c r="QEF2180" s="650"/>
      <c r="QEG2180" s="645"/>
      <c r="QEH2180" s="659"/>
      <c r="QEI2180" s="654"/>
      <c r="QEJ2180" s="655"/>
      <c r="QEK2180" s="655"/>
      <c r="QEL2180" s="1"/>
      <c r="QEM2180" s="1"/>
      <c r="QEO2180" s="650"/>
      <c r="QEP2180" s="645"/>
      <c r="QEQ2180" s="659"/>
      <c r="QER2180" s="654"/>
      <c r="QES2180" s="655"/>
      <c r="QET2180" s="655"/>
      <c r="QEU2180" s="1"/>
      <c r="QEV2180" s="1"/>
      <c r="QEX2180" s="650"/>
      <c r="QEY2180" s="645"/>
      <c r="QEZ2180" s="659"/>
      <c r="QFA2180" s="654"/>
      <c r="QFB2180" s="655"/>
      <c r="QFC2180" s="655"/>
      <c r="QFD2180" s="1"/>
      <c r="QFE2180" s="1"/>
      <c r="QFG2180" s="650"/>
      <c r="QFH2180" s="645"/>
      <c r="QFI2180" s="659"/>
      <c r="QFJ2180" s="654"/>
      <c r="QFK2180" s="655"/>
      <c r="QFL2180" s="655"/>
      <c r="QFM2180" s="1"/>
      <c r="QFN2180" s="1"/>
      <c r="QFP2180" s="650"/>
      <c r="QFQ2180" s="645"/>
      <c r="QFR2180" s="659"/>
      <c r="QFS2180" s="654"/>
      <c r="QFT2180" s="655"/>
      <c r="QFU2180" s="655"/>
      <c r="QFV2180" s="1"/>
      <c r="QFW2180" s="1"/>
      <c r="QFY2180" s="650"/>
      <c r="QFZ2180" s="645"/>
      <c r="QGA2180" s="659"/>
      <c r="QGB2180" s="654"/>
      <c r="QGC2180" s="655"/>
      <c r="QGD2180" s="655"/>
      <c r="QGE2180" s="1"/>
      <c r="QGF2180" s="1"/>
      <c r="QGH2180" s="650"/>
      <c r="QGI2180" s="645"/>
      <c r="QGJ2180" s="659"/>
      <c r="QGK2180" s="654"/>
      <c r="QGL2180" s="655"/>
      <c r="QGM2180" s="655"/>
      <c r="QGN2180" s="1"/>
      <c r="QGO2180" s="1"/>
      <c r="QGQ2180" s="650"/>
      <c r="QGR2180" s="645"/>
      <c r="QGS2180" s="659"/>
      <c r="QGT2180" s="654"/>
      <c r="QGU2180" s="655"/>
      <c r="QGV2180" s="655"/>
      <c r="QGW2180" s="1"/>
      <c r="QGX2180" s="1"/>
      <c r="QGZ2180" s="650"/>
      <c r="QHA2180" s="645"/>
      <c r="QHB2180" s="659"/>
      <c r="QHC2180" s="654"/>
      <c r="QHD2180" s="655"/>
      <c r="QHE2180" s="655"/>
      <c r="QHF2180" s="1"/>
      <c r="QHG2180" s="1"/>
      <c r="QHI2180" s="650"/>
      <c r="QHJ2180" s="645"/>
      <c r="QHK2180" s="659"/>
      <c r="QHL2180" s="654"/>
      <c r="QHM2180" s="655"/>
      <c r="QHN2180" s="655"/>
      <c r="QHO2180" s="1"/>
      <c r="QHP2180" s="1"/>
      <c r="QHR2180" s="650"/>
      <c r="QHS2180" s="645"/>
      <c r="QHT2180" s="659"/>
      <c r="QHU2180" s="654"/>
      <c r="QHV2180" s="655"/>
      <c r="QHW2180" s="655"/>
      <c r="QHX2180" s="1"/>
      <c r="QHY2180" s="1"/>
      <c r="QIA2180" s="650"/>
      <c r="QIB2180" s="645"/>
      <c r="QIC2180" s="659"/>
      <c r="QID2180" s="654"/>
      <c r="QIE2180" s="655"/>
      <c r="QIF2180" s="655"/>
      <c r="QIG2180" s="1"/>
      <c r="QIH2180" s="1"/>
      <c r="QIJ2180" s="650"/>
      <c r="QIK2180" s="645"/>
      <c r="QIL2180" s="659"/>
      <c r="QIM2180" s="654"/>
      <c r="QIN2180" s="655"/>
      <c r="QIO2180" s="655"/>
      <c r="QIP2180" s="1"/>
      <c r="QIQ2180" s="1"/>
      <c r="QIS2180" s="650"/>
      <c r="QIT2180" s="645"/>
      <c r="QIU2180" s="659"/>
      <c r="QIV2180" s="654"/>
      <c r="QIW2180" s="655"/>
      <c r="QIX2180" s="655"/>
      <c r="QIY2180" s="1"/>
      <c r="QIZ2180" s="1"/>
      <c r="QJB2180" s="650"/>
      <c r="QJC2180" s="645"/>
      <c r="QJD2180" s="659"/>
      <c r="QJE2180" s="654"/>
      <c r="QJF2180" s="655"/>
      <c r="QJG2180" s="655"/>
      <c r="QJH2180" s="1"/>
      <c r="QJI2180" s="1"/>
      <c r="QJK2180" s="650"/>
      <c r="QJL2180" s="645"/>
      <c r="QJM2180" s="659"/>
      <c r="QJN2180" s="654"/>
      <c r="QJO2180" s="655"/>
      <c r="QJP2180" s="655"/>
      <c r="QJQ2180" s="1"/>
      <c r="QJR2180" s="1"/>
      <c r="QJT2180" s="650"/>
      <c r="QJU2180" s="645"/>
      <c r="QJV2180" s="659"/>
      <c r="QJW2180" s="654"/>
      <c r="QJX2180" s="655"/>
      <c r="QJY2180" s="655"/>
      <c r="QJZ2180" s="1"/>
      <c r="QKA2180" s="1"/>
      <c r="QKC2180" s="650"/>
      <c r="QKD2180" s="645"/>
      <c r="QKE2180" s="659"/>
      <c r="QKF2180" s="654"/>
      <c r="QKG2180" s="655"/>
      <c r="QKH2180" s="655"/>
      <c r="QKI2180" s="1"/>
      <c r="QKJ2180" s="1"/>
      <c r="QKL2180" s="650"/>
      <c r="QKM2180" s="645"/>
      <c r="QKN2180" s="659"/>
      <c r="QKO2180" s="654"/>
      <c r="QKP2180" s="655"/>
      <c r="QKQ2180" s="655"/>
      <c r="QKR2180" s="1"/>
      <c r="QKS2180" s="1"/>
      <c r="QKU2180" s="650"/>
      <c r="QKV2180" s="645"/>
      <c r="QKW2180" s="659"/>
      <c r="QKX2180" s="654"/>
      <c r="QKY2180" s="655"/>
      <c r="QKZ2180" s="655"/>
      <c r="QLA2180" s="1"/>
      <c r="QLB2180" s="1"/>
      <c r="QLD2180" s="650"/>
      <c r="QLE2180" s="645"/>
      <c r="QLF2180" s="659"/>
      <c r="QLG2180" s="654"/>
      <c r="QLH2180" s="655"/>
      <c r="QLI2180" s="655"/>
      <c r="QLJ2180" s="1"/>
      <c r="QLK2180" s="1"/>
      <c r="QLM2180" s="650"/>
      <c r="QLN2180" s="645"/>
      <c r="QLO2180" s="659"/>
      <c r="QLP2180" s="654"/>
      <c r="QLQ2180" s="655"/>
      <c r="QLR2180" s="655"/>
      <c r="QLS2180" s="1"/>
      <c r="QLT2180" s="1"/>
      <c r="QLV2180" s="650"/>
      <c r="QLW2180" s="645"/>
      <c r="QLX2180" s="659"/>
      <c r="QLY2180" s="654"/>
      <c r="QLZ2180" s="655"/>
      <c r="QMA2180" s="655"/>
      <c r="QMB2180" s="1"/>
      <c r="QMC2180" s="1"/>
      <c r="QME2180" s="650"/>
      <c r="QMF2180" s="645"/>
      <c r="QMG2180" s="659"/>
      <c r="QMH2180" s="654"/>
      <c r="QMI2180" s="655"/>
      <c r="QMJ2180" s="655"/>
      <c r="QMK2180" s="1"/>
      <c r="QML2180" s="1"/>
      <c r="QMN2180" s="650"/>
      <c r="QMO2180" s="645"/>
      <c r="QMP2180" s="659"/>
      <c r="QMQ2180" s="654"/>
      <c r="QMR2180" s="655"/>
      <c r="QMS2180" s="655"/>
      <c r="QMT2180" s="1"/>
      <c r="QMU2180" s="1"/>
      <c r="QMW2180" s="650"/>
      <c r="QMX2180" s="645"/>
      <c r="QMY2180" s="659"/>
      <c r="QMZ2180" s="654"/>
      <c r="QNA2180" s="655"/>
      <c r="QNB2180" s="655"/>
      <c r="QNC2180" s="1"/>
      <c r="QND2180" s="1"/>
      <c r="QNF2180" s="650"/>
      <c r="QNG2180" s="645"/>
      <c r="QNH2180" s="659"/>
      <c r="QNI2180" s="654"/>
      <c r="QNJ2180" s="655"/>
      <c r="QNK2180" s="655"/>
      <c r="QNL2180" s="1"/>
      <c r="QNM2180" s="1"/>
      <c r="QNO2180" s="650"/>
      <c r="QNP2180" s="645"/>
      <c r="QNQ2180" s="659"/>
      <c r="QNR2180" s="654"/>
      <c r="QNS2180" s="655"/>
      <c r="QNT2180" s="655"/>
      <c r="QNU2180" s="1"/>
      <c r="QNV2180" s="1"/>
      <c r="QNX2180" s="650"/>
      <c r="QNY2180" s="645"/>
      <c r="QNZ2180" s="659"/>
      <c r="QOA2180" s="654"/>
      <c r="QOB2180" s="655"/>
      <c r="QOC2180" s="655"/>
      <c r="QOD2180" s="1"/>
      <c r="QOE2180" s="1"/>
      <c r="QOG2180" s="650"/>
      <c r="QOH2180" s="645"/>
      <c r="QOI2180" s="659"/>
      <c r="QOJ2180" s="654"/>
      <c r="QOK2180" s="655"/>
      <c r="QOL2180" s="655"/>
      <c r="QOM2180" s="1"/>
      <c r="QON2180" s="1"/>
      <c r="QOP2180" s="650"/>
      <c r="QOQ2180" s="645"/>
      <c r="QOR2180" s="659"/>
      <c r="QOS2180" s="654"/>
      <c r="QOT2180" s="655"/>
      <c r="QOU2180" s="655"/>
      <c r="QOV2180" s="1"/>
      <c r="QOW2180" s="1"/>
      <c r="QOY2180" s="650"/>
      <c r="QOZ2180" s="645"/>
      <c r="QPA2180" s="659"/>
      <c r="QPB2180" s="654"/>
      <c r="QPC2180" s="655"/>
      <c r="QPD2180" s="655"/>
      <c r="QPE2180" s="1"/>
      <c r="QPF2180" s="1"/>
      <c r="QPH2180" s="650"/>
      <c r="QPI2180" s="645"/>
      <c r="QPJ2180" s="659"/>
      <c r="QPK2180" s="654"/>
      <c r="QPL2180" s="655"/>
      <c r="QPM2180" s="655"/>
      <c r="QPN2180" s="1"/>
      <c r="QPO2180" s="1"/>
      <c r="QPQ2180" s="650"/>
      <c r="QPR2180" s="645"/>
      <c r="QPS2180" s="659"/>
      <c r="QPT2180" s="654"/>
      <c r="QPU2180" s="655"/>
      <c r="QPV2180" s="655"/>
      <c r="QPW2180" s="1"/>
      <c r="QPX2180" s="1"/>
      <c r="QPZ2180" s="650"/>
      <c r="QQA2180" s="645"/>
      <c r="QQB2180" s="659"/>
      <c r="QQC2180" s="654"/>
      <c r="QQD2180" s="655"/>
      <c r="QQE2180" s="655"/>
      <c r="QQF2180" s="1"/>
      <c r="QQG2180" s="1"/>
      <c r="QQI2180" s="650"/>
      <c r="QQJ2180" s="645"/>
      <c r="QQK2180" s="659"/>
      <c r="QQL2180" s="654"/>
      <c r="QQM2180" s="655"/>
      <c r="QQN2180" s="655"/>
      <c r="QQO2180" s="1"/>
      <c r="QQP2180" s="1"/>
      <c r="QQR2180" s="650"/>
      <c r="QQS2180" s="645"/>
      <c r="QQT2180" s="659"/>
      <c r="QQU2180" s="654"/>
      <c r="QQV2180" s="655"/>
      <c r="QQW2180" s="655"/>
      <c r="QQX2180" s="1"/>
      <c r="QQY2180" s="1"/>
      <c r="QRA2180" s="650"/>
      <c r="QRB2180" s="645"/>
      <c r="QRC2180" s="659"/>
      <c r="QRD2180" s="654"/>
      <c r="QRE2180" s="655"/>
      <c r="QRF2180" s="655"/>
      <c r="QRG2180" s="1"/>
      <c r="QRH2180" s="1"/>
      <c r="QRJ2180" s="650"/>
      <c r="QRK2180" s="645"/>
      <c r="QRL2180" s="659"/>
      <c r="QRM2180" s="654"/>
      <c r="QRN2180" s="655"/>
      <c r="QRO2180" s="655"/>
      <c r="QRP2180" s="1"/>
      <c r="QRQ2180" s="1"/>
      <c r="QRS2180" s="650"/>
      <c r="QRT2180" s="645"/>
      <c r="QRU2180" s="659"/>
      <c r="QRV2180" s="654"/>
      <c r="QRW2180" s="655"/>
      <c r="QRX2180" s="655"/>
      <c r="QRY2180" s="1"/>
      <c r="QRZ2180" s="1"/>
      <c r="QSB2180" s="650"/>
      <c r="QSC2180" s="645"/>
      <c r="QSD2180" s="659"/>
      <c r="QSE2180" s="654"/>
      <c r="QSF2180" s="655"/>
      <c r="QSG2180" s="655"/>
      <c r="QSH2180" s="1"/>
      <c r="QSI2180" s="1"/>
      <c r="QSK2180" s="650"/>
      <c r="QSL2180" s="645"/>
      <c r="QSM2180" s="659"/>
      <c r="QSN2180" s="654"/>
      <c r="QSO2180" s="655"/>
      <c r="QSP2180" s="655"/>
      <c r="QSQ2180" s="1"/>
      <c r="QSR2180" s="1"/>
      <c r="QST2180" s="650"/>
      <c r="QSU2180" s="645"/>
      <c r="QSV2180" s="659"/>
      <c r="QSW2180" s="654"/>
      <c r="QSX2180" s="655"/>
      <c r="QSY2180" s="655"/>
      <c r="QSZ2180" s="1"/>
      <c r="QTA2180" s="1"/>
      <c r="QTC2180" s="650"/>
      <c r="QTD2180" s="645"/>
      <c r="QTE2180" s="659"/>
      <c r="QTF2180" s="654"/>
      <c r="QTG2180" s="655"/>
      <c r="QTH2180" s="655"/>
      <c r="QTI2180" s="1"/>
      <c r="QTJ2180" s="1"/>
      <c r="QTL2180" s="650"/>
      <c r="QTM2180" s="645"/>
      <c r="QTN2180" s="659"/>
      <c r="QTO2180" s="654"/>
      <c r="QTP2180" s="655"/>
      <c r="QTQ2180" s="655"/>
      <c r="QTR2180" s="1"/>
      <c r="QTS2180" s="1"/>
      <c r="QTU2180" s="650"/>
      <c r="QTV2180" s="645"/>
      <c r="QTW2180" s="659"/>
      <c r="QTX2180" s="654"/>
      <c r="QTY2180" s="655"/>
      <c r="QTZ2180" s="655"/>
      <c r="QUA2180" s="1"/>
      <c r="QUB2180" s="1"/>
      <c r="QUD2180" s="650"/>
      <c r="QUE2180" s="645"/>
      <c r="QUF2180" s="659"/>
      <c r="QUG2180" s="654"/>
      <c r="QUH2180" s="655"/>
      <c r="QUI2180" s="655"/>
      <c r="QUJ2180" s="1"/>
      <c r="QUK2180" s="1"/>
      <c r="QUM2180" s="650"/>
      <c r="QUN2180" s="645"/>
      <c r="QUO2180" s="659"/>
      <c r="QUP2180" s="654"/>
      <c r="QUQ2180" s="655"/>
      <c r="QUR2180" s="655"/>
      <c r="QUS2180" s="1"/>
      <c r="QUT2180" s="1"/>
      <c r="QUV2180" s="650"/>
      <c r="QUW2180" s="645"/>
      <c r="QUX2180" s="659"/>
      <c r="QUY2180" s="654"/>
      <c r="QUZ2180" s="655"/>
      <c r="QVA2180" s="655"/>
      <c r="QVB2180" s="1"/>
      <c r="QVC2180" s="1"/>
      <c r="QVE2180" s="650"/>
      <c r="QVF2180" s="645"/>
      <c r="QVG2180" s="659"/>
      <c r="QVH2180" s="654"/>
      <c r="QVI2180" s="655"/>
      <c r="QVJ2180" s="655"/>
      <c r="QVK2180" s="1"/>
      <c r="QVL2180" s="1"/>
      <c r="QVN2180" s="650"/>
      <c r="QVO2180" s="645"/>
      <c r="QVP2180" s="659"/>
      <c r="QVQ2180" s="654"/>
      <c r="QVR2180" s="655"/>
      <c r="QVS2180" s="655"/>
      <c r="QVT2180" s="1"/>
      <c r="QVU2180" s="1"/>
      <c r="QVW2180" s="650"/>
      <c r="QVX2180" s="645"/>
      <c r="QVY2180" s="659"/>
      <c r="QVZ2180" s="654"/>
      <c r="QWA2180" s="655"/>
      <c r="QWB2180" s="655"/>
      <c r="QWC2180" s="1"/>
      <c r="QWD2180" s="1"/>
      <c r="QWF2180" s="650"/>
      <c r="QWG2180" s="645"/>
      <c r="QWH2180" s="659"/>
      <c r="QWI2180" s="654"/>
      <c r="QWJ2180" s="655"/>
      <c r="QWK2180" s="655"/>
      <c r="QWL2180" s="1"/>
      <c r="QWM2180" s="1"/>
      <c r="QWO2180" s="650"/>
      <c r="QWP2180" s="645"/>
      <c r="QWQ2180" s="659"/>
      <c r="QWR2180" s="654"/>
      <c r="QWS2180" s="655"/>
      <c r="QWT2180" s="655"/>
      <c r="QWU2180" s="1"/>
      <c r="QWV2180" s="1"/>
      <c r="QWX2180" s="650"/>
      <c r="QWY2180" s="645"/>
      <c r="QWZ2180" s="659"/>
      <c r="QXA2180" s="654"/>
      <c r="QXB2180" s="655"/>
      <c r="QXC2180" s="655"/>
      <c r="QXD2180" s="1"/>
      <c r="QXE2180" s="1"/>
      <c r="QXG2180" s="650"/>
      <c r="QXH2180" s="645"/>
      <c r="QXI2180" s="659"/>
      <c r="QXJ2180" s="654"/>
      <c r="QXK2180" s="655"/>
      <c r="QXL2180" s="655"/>
      <c r="QXM2180" s="1"/>
      <c r="QXN2180" s="1"/>
      <c r="QXP2180" s="650"/>
      <c r="QXQ2180" s="645"/>
      <c r="QXR2180" s="659"/>
      <c r="QXS2180" s="654"/>
      <c r="QXT2180" s="655"/>
      <c r="QXU2180" s="655"/>
      <c r="QXV2180" s="1"/>
      <c r="QXW2180" s="1"/>
      <c r="QXY2180" s="650"/>
      <c r="QXZ2180" s="645"/>
      <c r="QYA2180" s="659"/>
      <c r="QYB2180" s="654"/>
      <c r="QYC2180" s="655"/>
      <c r="QYD2180" s="655"/>
      <c r="QYE2180" s="1"/>
      <c r="QYF2180" s="1"/>
      <c r="QYH2180" s="650"/>
      <c r="QYI2180" s="645"/>
      <c r="QYJ2180" s="659"/>
      <c r="QYK2180" s="654"/>
      <c r="QYL2180" s="655"/>
      <c r="QYM2180" s="655"/>
      <c r="QYN2180" s="1"/>
      <c r="QYO2180" s="1"/>
      <c r="QYQ2180" s="650"/>
      <c r="QYR2180" s="645"/>
      <c r="QYS2180" s="659"/>
      <c r="QYT2180" s="654"/>
      <c r="QYU2180" s="655"/>
      <c r="QYV2180" s="655"/>
      <c r="QYW2180" s="1"/>
      <c r="QYX2180" s="1"/>
      <c r="QYZ2180" s="650"/>
      <c r="QZA2180" s="645"/>
      <c r="QZB2180" s="659"/>
      <c r="QZC2180" s="654"/>
      <c r="QZD2180" s="655"/>
      <c r="QZE2180" s="655"/>
      <c r="QZF2180" s="1"/>
      <c r="QZG2180" s="1"/>
      <c r="QZI2180" s="650"/>
      <c r="QZJ2180" s="645"/>
      <c r="QZK2180" s="659"/>
      <c r="QZL2180" s="654"/>
      <c r="QZM2180" s="655"/>
      <c r="QZN2180" s="655"/>
      <c r="QZO2180" s="1"/>
      <c r="QZP2180" s="1"/>
      <c r="QZR2180" s="650"/>
      <c r="QZS2180" s="645"/>
      <c r="QZT2180" s="659"/>
      <c r="QZU2180" s="654"/>
      <c r="QZV2180" s="655"/>
      <c r="QZW2180" s="655"/>
      <c r="QZX2180" s="1"/>
      <c r="QZY2180" s="1"/>
      <c r="RAA2180" s="650"/>
      <c r="RAB2180" s="645"/>
      <c r="RAC2180" s="659"/>
      <c r="RAD2180" s="654"/>
      <c r="RAE2180" s="655"/>
      <c r="RAF2180" s="655"/>
      <c r="RAG2180" s="1"/>
      <c r="RAH2180" s="1"/>
      <c r="RAJ2180" s="650"/>
      <c r="RAK2180" s="645"/>
      <c r="RAL2180" s="659"/>
      <c r="RAM2180" s="654"/>
      <c r="RAN2180" s="655"/>
      <c r="RAO2180" s="655"/>
      <c r="RAP2180" s="1"/>
      <c r="RAQ2180" s="1"/>
      <c r="RAS2180" s="650"/>
      <c r="RAT2180" s="645"/>
      <c r="RAU2180" s="659"/>
      <c r="RAV2180" s="654"/>
      <c r="RAW2180" s="655"/>
      <c r="RAX2180" s="655"/>
      <c r="RAY2180" s="1"/>
      <c r="RAZ2180" s="1"/>
      <c r="RBB2180" s="650"/>
      <c r="RBC2180" s="645"/>
      <c r="RBD2180" s="659"/>
      <c r="RBE2180" s="654"/>
      <c r="RBF2180" s="655"/>
      <c r="RBG2180" s="655"/>
      <c r="RBH2180" s="1"/>
      <c r="RBI2180" s="1"/>
      <c r="RBK2180" s="650"/>
      <c r="RBL2180" s="645"/>
      <c r="RBM2180" s="659"/>
      <c r="RBN2180" s="654"/>
      <c r="RBO2180" s="655"/>
      <c r="RBP2180" s="655"/>
      <c r="RBQ2180" s="1"/>
      <c r="RBR2180" s="1"/>
      <c r="RBT2180" s="650"/>
      <c r="RBU2180" s="645"/>
      <c r="RBV2180" s="659"/>
      <c r="RBW2180" s="654"/>
      <c r="RBX2180" s="655"/>
      <c r="RBY2180" s="655"/>
      <c r="RBZ2180" s="1"/>
      <c r="RCA2180" s="1"/>
      <c r="RCC2180" s="650"/>
      <c r="RCD2180" s="645"/>
      <c r="RCE2180" s="659"/>
      <c r="RCF2180" s="654"/>
      <c r="RCG2180" s="655"/>
      <c r="RCH2180" s="655"/>
      <c r="RCI2180" s="1"/>
      <c r="RCJ2180" s="1"/>
      <c r="RCL2180" s="650"/>
      <c r="RCM2180" s="645"/>
      <c r="RCN2180" s="659"/>
      <c r="RCO2180" s="654"/>
      <c r="RCP2180" s="655"/>
      <c r="RCQ2180" s="655"/>
      <c r="RCR2180" s="1"/>
      <c r="RCS2180" s="1"/>
      <c r="RCU2180" s="650"/>
      <c r="RCV2180" s="645"/>
      <c r="RCW2180" s="659"/>
      <c r="RCX2180" s="654"/>
      <c r="RCY2180" s="655"/>
      <c r="RCZ2180" s="655"/>
      <c r="RDA2180" s="1"/>
      <c r="RDB2180" s="1"/>
      <c r="RDD2180" s="650"/>
      <c r="RDE2180" s="645"/>
      <c r="RDF2180" s="659"/>
      <c r="RDG2180" s="654"/>
      <c r="RDH2180" s="655"/>
      <c r="RDI2180" s="655"/>
      <c r="RDJ2180" s="1"/>
      <c r="RDK2180" s="1"/>
      <c r="RDM2180" s="650"/>
      <c r="RDN2180" s="645"/>
      <c r="RDO2180" s="659"/>
      <c r="RDP2180" s="654"/>
      <c r="RDQ2180" s="655"/>
      <c r="RDR2180" s="655"/>
      <c r="RDS2180" s="1"/>
      <c r="RDT2180" s="1"/>
      <c r="RDV2180" s="650"/>
      <c r="RDW2180" s="645"/>
      <c r="RDX2180" s="659"/>
      <c r="RDY2180" s="654"/>
      <c r="RDZ2180" s="655"/>
      <c r="REA2180" s="655"/>
      <c r="REB2180" s="1"/>
      <c r="REC2180" s="1"/>
      <c r="REE2180" s="650"/>
      <c r="REF2180" s="645"/>
      <c r="REG2180" s="659"/>
      <c r="REH2180" s="654"/>
      <c r="REI2180" s="655"/>
      <c r="REJ2180" s="655"/>
      <c r="REK2180" s="1"/>
      <c r="REL2180" s="1"/>
      <c r="REN2180" s="650"/>
      <c r="REO2180" s="645"/>
      <c r="REP2180" s="659"/>
      <c r="REQ2180" s="654"/>
      <c r="RER2180" s="655"/>
      <c r="RES2180" s="655"/>
      <c r="RET2180" s="1"/>
      <c r="REU2180" s="1"/>
      <c r="REW2180" s="650"/>
      <c r="REX2180" s="645"/>
      <c r="REY2180" s="659"/>
      <c r="REZ2180" s="654"/>
      <c r="RFA2180" s="655"/>
      <c r="RFB2180" s="655"/>
      <c r="RFC2180" s="1"/>
      <c r="RFD2180" s="1"/>
      <c r="RFF2180" s="650"/>
      <c r="RFG2180" s="645"/>
      <c r="RFH2180" s="659"/>
      <c r="RFI2180" s="654"/>
      <c r="RFJ2180" s="655"/>
      <c r="RFK2180" s="655"/>
      <c r="RFL2180" s="1"/>
      <c r="RFM2180" s="1"/>
      <c r="RFO2180" s="650"/>
      <c r="RFP2180" s="645"/>
      <c r="RFQ2180" s="659"/>
      <c r="RFR2180" s="654"/>
      <c r="RFS2180" s="655"/>
      <c r="RFT2180" s="655"/>
      <c r="RFU2180" s="1"/>
      <c r="RFV2180" s="1"/>
      <c r="RFX2180" s="650"/>
      <c r="RFY2180" s="645"/>
      <c r="RFZ2180" s="659"/>
      <c r="RGA2180" s="654"/>
      <c r="RGB2180" s="655"/>
      <c r="RGC2180" s="655"/>
      <c r="RGD2180" s="1"/>
      <c r="RGE2180" s="1"/>
      <c r="RGG2180" s="650"/>
      <c r="RGH2180" s="645"/>
      <c r="RGI2180" s="659"/>
      <c r="RGJ2180" s="654"/>
      <c r="RGK2180" s="655"/>
      <c r="RGL2180" s="655"/>
      <c r="RGM2180" s="1"/>
      <c r="RGN2180" s="1"/>
      <c r="RGP2180" s="650"/>
      <c r="RGQ2180" s="645"/>
      <c r="RGR2180" s="659"/>
      <c r="RGS2180" s="654"/>
      <c r="RGT2180" s="655"/>
      <c r="RGU2180" s="655"/>
      <c r="RGV2180" s="1"/>
      <c r="RGW2180" s="1"/>
      <c r="RGY2180" s="650"/>
      <c r="RGZ2180" s="645"/>
      <c r="RHA2180" s="659"/>
      <c r="RHB2180" s="654"/>
      <c r="RHC2180" s="655"/>
      <c r="RHD2180" s="655"/>
      <c r="RHE2180" s="1"/>
      <c r="RHF2180" s="1"/>
      <c r="RHH2180" s="650"/>
      <c r="RHI2180" s="645"/>
      <c r="RHJ2180" s="659"/>
      <c r="RHK2180" s="654"/>
      <c r="RHL2180" s="655"/>
      <c r="RHM2180" s="655"/>
      <c r="RHN2180" s="1"/>
      <c r="RHO2180" s="1"/>
      <c r="RHQ2180" s="650"/>
      <c r="RHR2180" s="645"/>
      <c r="RHS2180" s="659"/>
      <c r="RHT2180" s="654"/>
      <c r="RHU2180" s="655"/>
      <c r="RHV2180" s="655"/>
      <c r="RHW2180" s="1"/>
      <c r="RHX2180" s="1"/>
      <c r="RHZ2180" s="650"/>
      <c r="RIA2180" s="645"/>
      <c r="RIB2180" s="659"/>
      <c r="RIC2180" s="654"/>
      <c r="RID2180" s="655"/>
      <c r="RIE2180" s="655"/>
      <c r="RIF2180" s="1"/>
      <c r="RIG2180" s="1"/>
      <c r="RII2180" s="650"/>
      <c r="RIJ2180" s="645"/>
      <c r="RIK2180" s="659"/>
      <c r="RIL2180" s="654"/>
      <c r="RIM2180" s="655"/>
      <c r="RIN2180" s="655"/>
      <c r="RIO2180" s="1"/>
      <c r="RIP2180" s="1"/>
      <c r="RIR2180" s="650"/>
      <c r="RIS2180" s="645"/>
      <c r="RIT2180" s="659"/>
      <c r="RIU2180" s="654"/>
      <c r="RIV2180" s="655"/>
      <c r="RIW2180" s="655"/>
      <c r="RIX2180" s="1"/>
      <c r="RIY2180" s="1"/>
      <c r="RJA2180" s="650"/>
      <c r="RJB2180" s="645"/>
      <c r="RJC2180" s="659"/>
      <c r="RJD2180" s="654"/>
      <c r="RJE2180" s="655"/>
      <c r="RJF2180" s="655"/>
      <c r="RJG2180" s="1"/>
      <c r="RJH2180" s="1"/>
      <c r="RJJ2180" s="650"/>
      <c r="RJK2180" s="645"/>
      <c r="RJL2180" s="659"/>
      <c r="RJM2180" s="654"/>
      <c r="RJN2180" s="655"/>
      <c r="RJO2180" s="655"/>
      <c r="RJP2180" s="1"/>
      <c r="RJQ2180" s="1"/>
      <c r="RJS2180" s="650"/>
      <c r="RJT2180" s="645"/>
      <c r="RJU2180" s="659"/>
      <c r="RJV2180" s="654"/>
      <c r="RJW2180" s="655"/>
      <c r="RJX2180" s="655"/>
      <c r="RJY2180" s="1"/>
      <c r="RJZ2180" s="1"/>
      <c r="RKB2180" s="650"/>
      <c r="RKC2180" s="645"/>
      <c r="RKD2180" s="659"/>
      <c r="RKE2180" s="654"/>
      <c r="RKF2180" s="655"/>
      <c r="RKG2180" s="655"/>
      <c r="RKH2180" s="1"/>
      <c r="RKI2180" s="1"/>
      <c r="RKK2180" s="650"/>
      <c r="RKL2180" s="645"/>
      <c r="RKM2180" s="659"/>
      <c r="RKN2180" s="654"/>
      <c r="RKO2180" s="655"/>
      <c r="RKP2180" s="655"/>
      <c r="RKQ2180" s="1"/>
      <c r="RKR2180" s="1"/>
      <c r="RKT2180" s="650"/>
      <c r="RKU2180" s="645"/>
      <c r="RKV2180" s="659"/>
      <c r="RKW2180" s="654"/>
      <c r="RKX2180" s="655"/>
      <c r="RKY2180" s="655"/>
      <c r="RKZ2180" s="1"/>
      <c r="RLA2180" s="1"/>
      <c r="RLC2180" s="650"/>
      <c r="RLD2180" s="645"/>
      <c r="RLE2180" s="659"/>
      <c r="RLF2180" s="654"/>
      <c r="RLG2180" s="655"/>
      <c r="RLH2180" s="655"/>
      <c r="RLI2180" s="1"/>
      <c r="RLJ2180" s="1"/>
      <c r="RLL2180" s="650"/>
      <c r="RLM2180" s="645"/>
      <c r="RLN2180" s="659"/>
      <c r="RLO2180" s="654"/>
      <c r="RLP2180" s="655"/>
      <c r="RLQ2180" s="655"/>
      <c r="RLR2180" s="1"/>
      <c r="RLS2180" s="1"/>
      <c r="RLU2180" s="650"/>
      <c r="RLV2180" s="645"/>
      <c r="RLW2180" s="659"/>
      <c r="RLX2180" s="654"/>
      <c r="RLY2180" s="655"/>
      <c r="RLZ2180" s="655"/>
      <c r="RMA2180" s="1"/>
      <c r="RMB2180" s="1"/>
      <c r="RMD2180" s="650"/>
      <c r="RME2180" s="645"/>
      <c r="RMF2180" s="659"/>
      <c r="RMG2180" s="654"/>
      <c r="RMH2180" s="655"/>
      <c r="RMI2180" s="655"/>
      <c r="RMJ2180" s="1"/>
      <c r="RMK2180" s="1"/>
      <c r="RMM2180" s="650"/>
      <c r="RMN2180" s="645"/>
      <c r="RMO2180" s="659"/>
      <c r="RMP2180" s="654"/>
      <c r="RMQ2180" s="655"/>
      <c r="RMR2180" s="655"/>
      <c r="RMS2180" s="1"/>
      <c r="RMT2180" s="1"/>
      <c r="RMV2180" s="650"/>
      <c r="RMW2180" s="645"/>
      <c r="RMX2180" s="659"/>
      <c r="RMY2180" s="654"/>
      <c r="RMZ2180" s="655"/>
      <c r="RNA2180" s="655"/>
      <c r="RNB2180" s="1"/>
      <c r="RNC2180" s="1"/>
      <c r="RNE2180" s="650"/>
      <c r="RNF2180" s="645"/>
      <c r="RNG2180" s="659"/>
      <c r="RNH2180" s="654"/>
      <c r="RNI2180" s="655"/>
      <c r="RNJ2180" s="655"/>
      <c r="RNK2180" s="1"/>
      <c r="RNL2180" s="1"/>
      <c r="RNN2180" s="650"/>
      <c r="RNO2180" s="645"/>
      <c r="RNP2180" s="659"/>
      <c r="RNQ2180" s="654"/>
      <c r="RNR2180" s="655"/>
      <c r="RNS2180" s="655"/>
      <c r="RNT2180" s="1"/>
      <c r="RNU2180" s="1"/>
      <c r="RNW2180" s="650"/>
      <c r="RNX2180" s="645"/>
      <c r="RNY2180" s="659"/>
      <c r="RNZ2180" s="654"/>
      <c r="ROA2180" s="655"/>
      <c r="ROB2180" s="655"/>
      <c r="ROC2180" s="1"/>
      <c r="ROD2180" s="1"/>
      <c r="ROF2180" s="650"/>
      <c r="ROG2180" s="645"/>
      <c r="ROH2180" s="659"/>
      <c r="ROI2180" s="654"/>
      <c r="ROJ2180" s="655"/>
      <c r="ROK2180" s="655"/>
      <c r="ROL2180" s="1"/>
      <c r="ROM2180" s="1"/>
      <c r="ROO2180" s="650"/>
      <c r="ROP2180" s="645"/>
      <c r="ROQ2180" s="659"/>
      <c r="ROR2180" s="654"/>
      <c r="ROS2180" s="655"/>
      <c r="ROT2180" s="655"/>
      <c r="ROU2180" s="1"/>
      <c r="ROV2180" s="1"/>
      <c r="ROX2180" s="650"/>
      <c r="ROY2180" s="645"/>
      <c r="ROZ2180" s="659"/>
      <c r="RPA2180" s="654"/>
      <c r="RPB2180" s="655"/>
      <c r="RPC2180" s="655"/>
      <c r="RPD2180" s="1"/>
      <c r="RPE2180" s="1"/>
      <c r="RPG2180" s="650"/>
      <c r="RPH2180" s="645"/>
      <c r="RPI2180" s="659"/>
      <c r="RPJ2180" s="654"/>
      <c r="RPK2180" s="655"/>
      <c r="RPL2180" s="655"/>
      <c r="RPM2180" s="1"/>
      <c r="RPN2180" s="1"/>
      <c r="RPP2180" s="650"/>
      <c r="RPQ2180" s="645"/>
      <c r="RPR2180" s="659"/>
      <c r="RPS2180" s="654"/>
      <c r="RPT2180" s="655"/>
      <c r="RPU2180" s="655"/>
      <c r="RPV2180" s="1"/>
      <c r="RPW2180" s="1"/>
      <c r="RPY2180" s="650"/>
      <c r="RPZ2180" s="645"/>
      <c r="RQA2180" s="659"/>
      <c r="RQB2180" s="654"/>
      <c r="RQC2180" s="655"/>
      <c r="RQD2180" s="655"/>
      <c r="RQE2180" s="1"/>
      <c r="RQF2180" s="1"/>
      <c r="RQH2180" s="650"/>
      <c r="RQI2180" s="645"/>
      <c r="RQJ2180" s="659"/>
      <c r="RQK2180" s="654"/>
      <c r="RQL2180" s="655"/>
      <c r="RQM2180" s="655"/>
      <c r="RQN2180" s="1"/>
      <c r="RQO2180" s="1"/>
      <c r="RQQ2180" s="650"/>
      <c r="RQR2180" s="645"/>
      <c r="RQS2180" s="659"/>
      <c r="RQT2180" s="654"/>
      <c r="RQU2180" s="655"/>
      <c r="RQV2180" s="655"/>
      <c r="RQW2180" s="1"/>
      <c r="RQX2180" s="1"/>
      <c r="RQZ2180" s="650"/>
      <c r="RRA2180" s="645"/>
      <c r="RRB2180" s="659"/>
      <c r="RRC2180" s="654"/>
      <c r="RRD2180" s="655"/>
      <c r="RRE2180" s="655"/>
      <c r="RRF2180" s="1"/>
      <c r="RRG2180" s="1"/>
      <c r="RRI2180" s="650"/>
      <c r="RRJ2180" s="645"/>
      <c r="RRK2180" s="659"/>
      <c r="RRL2180" s="654"/>
      <c r="RRM2180" s="655"/>
      <c r="RRN2180" s="655"/>
      <c r="RRO2180" s="1"/>
      <c r="RRP2180" s="1"/>
      <c r="RRR2180" s="650"/>
      <c r="RRS2180" s="645"/>
      <c r="RRT2180" s="659"/>
      <c r="RRU2180" s="654"/>
      <c r="RRV2180" s="655"/>
      <c r="RRW2180" s="655"/>
      <c r="RRX2180" s="1"/>
      <c r="RRY2180" s="1"/>
      <c r="RSA2180" s="650"/>
      <c r="RSB2180" s="645"/>
      <c r="RSC2180" s="659"/>
      <c r="RSD2180" s="654"/>
      <c r="RSE2180" s="655"/>
      <c r="RSF2180" s="655"/>
      <c r="RSG2180" s="1"/>
      <c r="RSH2180" s="1"/>
      <c r="RSJ2180" s="650"/>
      <c r="RSK2180" s="645"/>
      <c r="RSL2180" s="659"/>
      <c r="RSM2180" s="654"/>
      <c r="RSN2180" s="655"/>
      <c r="RSO2180" s="655"/>
      <c r="RSP2180" s="1"/>
      <c r="RSQ2180" s="1"/>
      <c r="RSS2180" s="650"/>
      <c r="RST2180" s="645"/>
      <c r="RSU2180" s="659"/>
      <c r="RSV2180" s="654"/>
      <c r="RSW2180" s="655"/>
      <c r="RSX2180" s="655"/>
      <c r="RSY2180" s="1"/>
      <c r="RSZ2180" s="1"/>
      <c r="RTB2180" s="650"/>
      <c r="RTC2180" s="645"/>
      <c r="RTD2180" s="659"/>
      <c r="RTE2180" s="654"/>
      <c r="RTF2180" s="655"/>
      <c r="RTG2180" s="655"/>
      <c r="RTH2180" s="1"/>
      <c r="RTI2180" s="1"/>
      <c r="RTK2180" s="650"/>
      <c r="RTL2180" s="645"/>
      <c r="RTM2180" s="659"/>
      <c r="RTN2180" s="654"/>
      <c r="RTO2180" s="655"/>
      <c r="RTP2180" s="655"/>
      <c r="RTQ2180" s="1"/>
      <c r="RTR2180" s="1"/>
      <c r="RTT2180" s="650"/>
      <c r="RTU2180" s="645"/>
      <c r="RTV2180" s="659"/>
      <c r="RTW2180" s="654"/>
      <c r="RTX2180" s="655"/>
      <c r="RTY2180" s="655"/>
      <c r="RTZ2180" s="1"/>
      <c r="RUA2180" s="1"/>
      <c r="RUC2180" s="650"/>
      <c r="RUD2180" s="645"/>
      <c r="RUE2180" s="659"/>
      <c r="RUF2180" s="654"/>
      <c r="RUG2180" s="655"/>
      <c r="RUH2180" s="655"/>
      <c r="RUI2180" s="1"/>
      <c r="RUJ2180" s="1"/>
      <c r="RUL2180" s="650"/>
      <c r="RUM2180" s="645"/>
      <c r="RUN2180" s="659"/>
      <c r="RUO2180" s="654"/>
      <c r="RUP2180" s="655"/>
      <c r="RUQ2180" s="655"/>
      <c r="RUR2180" s="1"/>
      <c r="RUS2180" s="1"/>
      <c r="RUU2180" s="650"/>
      <c r="RUV2180" s="645"/>
      <c r="RUW2180" s="659"/>
      <c r="RUX2180" s="654"/>
      <c r="RUY2180" s="655"/>
      <c r="RUZ2180" s="655"/>
      <c r="RVA2180" s="1"/>
      <c r="RVB2180" s="1"/>
      <c r="RVD2180" s="650"/>
      <c r="RVE2180" s="645"/>
      <c r="RVF2180" s="659"/>
      <c r="RVG2180" s="654"/>
      <c r="RVH2180" s="655"/>
      <c r="RVI2180" s="655"/>
      <c r="RVJ2180" s="1"/>
      <c r="RVK2180" s="1"/>
      <c r="RVM2180" s="650"/>
      <c r="RVN2180" s="645"/>
      <c r="RVO2180" s="659"/>
      <c r="RVP2180" s="654"/>
      <c r="RVQ2180" s="655"/>
      <c r="RVR2180" s="655"/>
      <c r="RVS2180" s="1"/>
      <c r="RVT2180" s="1"/>
      <c r="RVV2180" s="650"/>
      <c r="RVW2180" s="645"/>
      <c r="RVX2180" s="659"/>
      <c r="RVY2180" s="654"/>
      <c r="RVZ2180" s="655"/>
      <c r="RWA2180" s="655"/>
      <c r="RWB2180" s="1"/>
      <c r="RWC2180" s="1"/>
      <c r="RWE2180" s="650"/>
      <c r="RWF2180" s="645"/>
      <c r="RWG2180" s="659"/>
      <c r="RWH2180" s="654"/>
      <c r="RWI2180" s="655"/>
      <c r="RWJ2180" s="655"/>
      <c r="RWK2180" s="1"/>
      <c r="RWL2180" s="1"/>
      <c r="RWN2180" s="650"/>
      <c r="RWO2180" s="645"/>
      <c r="RWP2180" s="659"/>
      <c r="RWQ2180" s="654"/>
      <c r="RWR2180" s="655"/>
      <c r="RWS2180" s="655"/>
      <c r="RWT2180" s="1"/>
      <c r="RWU2180" s="1"/>
      <c r="RWW2180" s="650"/>
      <c r="RWX2180" s="645"/>
      <c r="RWY2180" s="659"/>
      <c r="RWZ2180" s="654"/>
      <c r="RXA2180" s="655"/>
      <c r="RXB2180" s="655"/>
      <c r="RXC2180" s="1"/>
      <c r="RXD2180" s="1"/>
      <c r="RXF2180" s="650"/>
      <c r="RXG2180" s="645"/>
      <c r="RXH2180" s="659"/>
      <c r="RXI2180" s="654"/>
      <c r="RXJ2180" s="655"/>
      <c r="RXK2180" s="655"/>
      <c r="RXL2180" s="1"/>
      <c r="RXM2180" s="1"/>
      <c r="RXO2180" s="650"/>
      <c r="RXP2180" s="645"/>
      <c r="RXQ2180" s="659"/>
      <c r="RXR2180" s="654"/>
      <c r="RXS2180" s="655"/>
      <c r="RXT2180" s="655"/>
      <c r="RXU2180" s="1"/>
      <c r="RXV2180" s="1"/>
      <c r="RXX2180" s="650"/>
      <c r="RXY2180" s="645"/>
      <c r="RXZ2180" s="659"/>
      <c r="RYA2180" s="654"/>
      <c r="RYB2180" s="655"/>
      <c r="RYC2180" s="655"/>
      <c r="RYD2180" s="1"/>
      <c r="RYE2180" s="1"/>
      <c r="RYG2180" s="650"/>
      <c r="RYH2180" s="645"/>
      <c r="RYI2180" s="659"/>
      <c r="RYJ2180" s="654"/>
      <c r="RYK2180" s="655"/>
      <c r="RYL2180" s="655"/>
      <c r="RYM2180" s="1"/>
      <c r="RYN2180" s="1"/>
      <c r="RYP2180" s="650"/>
      <c r="RYQ2180" s="645"/>
      <c r="RYR2180" s="659"/>
      <c r="RYS2180" s="654"/>
      <c r="RYT2180" s="655"/>
      <c r="RYU2180" s="655"/>
      <c r="RYV2180" s="1"/>
      <c r="RYW2180" s="1"/>
      <c r="RYY2180" s="650"/>
      <c r="RYZ2180" s="645"/>
      <c r="RZA2180" s="659"/>
      <c r="RZB2180" s="654"/>
      <c r="RZC2180" s="655"/>
      <c r="RZD2180" s="655"/>
      <c r="RZE2180" s="1"/>
      <c r="RZF2180" s="1"/>
      <c r="RZH2180" s="650"/>
      <c r="RZI2180" s="645"/>
      <c r="RZJ2180" s="659"/>
      <c r="RZK2180" s="654"/>
      <c r="RZL2180" s="655"/>
      <c r="RZM2180" s="655"/>
      <c r="RZN2180" s="1"/>
      <c r="RZO2180" s="1"/>
      <c r="RZQ2180" s="650"/>
      <c r="RZR2180" s="645"/>
      <c r="RZS2180" s="659"/>
      <c r="RZT2180" s="654"/>
      <c r="RZU2180" s="655"/>
      <c r="RZV2180" s="655"/>
      <c r="RZW2180" s="1"/>
      <c r="RZX2180" s="1"/>
      <c r="RZZ2180" s="650"/>
      <c r="SAA2180" s="645"/>
      <c r="SAB2180" s="659"/>
      <c r="SAC2180" s="654"/>
      <c r="SAD2180" s="655"/>
      <c r="SAE2180" s="655"/>
      <c r="SAF2180" s="1"/>
      <c r="SAG2180" s="1"/>
      <c r="SAI2180" s="650"/>
      <c r="SAJ2180" s="645"/>
      <c r="SAK2180" s="659"/>
      <c r="SAL2180" s="654"/>
      <c r="SAM2180" s="655"/>
      <c r="SAN2180" s="655"/>
      <c r="SAO2180" s="1"/>
      <c r="SAP2180" s="1"/>
      <c r="SAR2180" s="650"/>
      <c r="SAS2180" s="645"/>
      <c r="SAT2180" s="659"/>
      <c r="SAU2180" s="654"/>
      <c r="SAV2180" s="655"/>
      <c r="SAW2180" s="655"/>
      <c r="SAX2180" s="1"/>
      <c r="SAY2180" s="1"/>
      <c r="SBA2180" s="650"/>
      <c r="SBB2180" s="645"/>
      <c r="SBC2180" s="659"/>
      <c r="SBD2180" s="654"/>
      <c r="SBE2180" s="655"/>
      <c r="SBF2180" s="655"/>
      <c r="SBG2180" s="1"/>
      <c r="SBH2180" s="1"/>
      <c r="SBJ2180" s="650"/>
      <c r="SBK2180" s="645"/>
      <c r="SBL2180" s="659"/>
      <c r="SBM2180" s="654"/>
      <c r="SBN2180" s="655"/>
      <c r="SBO2180" s="655"/>
      <c r="SBP2180" s="1"/>
      <c r="SBQ2180" s="1"/>
      <c r="SBS2180" s="650"/>
      <c r="SBT2180" s="645"/>
      <c r="SBU2180" s="659"/>
      <c r="SBV2180" s="654"/>
      <c r="SBW2180" s="655"/>
      <c r="SBX2180" s="655"/>
      <c r="SBY2180" s="1"/>
      <c r="SBZ2180" s="1"/>
      <c r="SCB2180" s="650"/>
      <c r="SCC2180" s="645"/>
      <c r="SCD2180" s="659"/>
      <c r="SCE2180" s="654"/>
      <c r="SCF2180" s="655"/>
      <c r="SCG2180" s="655"/>
      <c r="SCH2180" s="1"/>
      <c r="SCI2180" s="1"/>
      <c r="SCK2180" s="650"/>
      <c r="SCL2180" s="645"/>
      <c r="SCM2180" s="659"/>
      <c r="SCN2180" s="654"/>
      <c r="SCO2180" s="655"/>
      <c r="SCP2180" s="655"/>
      <c r="SCQ2180" s="1"/>
      <c r="SCR2180" s="1"/>
      <c r="SCT2180" s="650"/>
      <c r="SCU2180" s="645"/>
      <c r="SCV2180" s="659"/>
      <c r="SCW2180" s="654"/>
      <c r="SCX2180" s="655"/>
      <c r="SCY2180" s="655"/>
      <c r="SCZ2180" s="1"/>
      <c r="SDA2180" s="1"/>
      <c r="SDC2180" s="650"/>
      <c r="SDD2180" s="645"/>
      <c r="SDE2180" s="659"/>
      <c r="SDF2180" s="654"/>
      <c r="SDG2180" s="655"/>
      <c r="SDH2180" s="655"/>
      <c r="SDI2180" s="1"/>
      <c r="SDJ2180" s="1"/>
      <c r="SDL2180" s="650"/>
      <c r="SDM2180" s="645"/>
      <c r="SDN2180" s="659"/>
      <c r="SDO2180" s="654"/>
      <c r="SDP2180" s="655"/>
      <c r="SDQ2180" s="655"/>
      <c r="SDR2180" s="1"/>
      <c r="SDS2180" s="1"/>
      <c r="SDU2180" s="650"/>
      <c r="SDV2180" s="645"/>
      <c r="SDW2180" s="659"/>
      <c r="SDX2180" s="654"/>
      <c r="SDY2180" s="655"/>
      <c r="SDZ2180" s="655"/>
      <c r="SEA2180" s="1"/>
      <c r="SEB2180" s="1"/>
      <c r="SED2180" s="650"/>
      <c r="SEE2180" s="645"/>
      <c r="SEF2180" s="659"/>
      <c r="SEG2180" s="654"/>
      <c r="SEH2180" s="655"/>
      <c r="SEI2180" s="655"/>
      <c r="SEJ2180" s="1"/>
      <c r="SEK2180" s="1"/>
      <c r="SEM2180" s="650"/>
      <c r="SEN2180" s="645"/>
      <c r="SEO2180" s="659"/>
      <c r="SEP2180" s="654"/>
      <c r="SEQ2180" s="655"/>
      <c r="SER2180" s="655"/>
      <c r="SES2180" s="1"/>
      <c r="SET2180" s="1"/>
      <c r="SEV2180" s="650"/>
      <c r="SEW2180" s="645"/>
      <c r="SEX2180" s="659"/>
      <c r="SEY2180" s="654"/>
      <c r="SEZ2180" s="655"/>
      <c r="SFA2180" s="655"/>
      <c r="SFB2180" s="1"/>
      <c r="SFC2180" s="1"/>
      <c r="SFE2180" s="650"/>
      <c r="SFF2180" s="645"/>
      <c r="SFG2180" s="659"/>
      <c r="SFH2180" s="654"/>
      <c r="SFI2180" s="655"/>
      <c r="SFJ2180" s="655"/>
      <c r="SFK2180" s="1"/>
      <c r="SFL2180" s="1"/>
      <c r="SFN2180" s="650"/>
      <c r="SFO2180" s="645"/>
      <c r="SFP2180" s="659"/>
      <c r="SFQ2180" s="654"/>
      <c r="SFR2180" s="655"/>
      <c r="SFS2180" s="655"/>
      <c r="SFT2180" s="1"/>
      <c r="SFU2180" s="1"/>
      <c r="SFW2180" s="650"/>
      <c r="SFX2180" s="645"/>
      <c r="SFY2180" s="659"/>
      <c r="SFZ2180" s="654"/>
      <c r="SGA2180" s="655"/>
      <c r="SGB2180" s="655"/>
      <c r="SGC2180" s="1"/>
      <c r="SGD2180" s="1"/>
      <c r="SGF2180" s="650"/>
      <c r="SGG2180" s="645"/>
      <c r="SGH2180" s="659"/>
      <c r="SGI2180" s="654"/>
      <c r="SGJ2180" s="655"/>
      <c r="SGK2180" s="655"/>
      <c r="SGL2180" s="1"/>
      <c r="SGM2180" s="1"/>
      <c r="SGO2180" s="650"/>
      <c r="SGP2180" s="645"/>
      <c r="SGQ2180" s="659"/>
      <c r="SGR2180" s="654"/>
      <c r="SGS2180" s="655"/>
      <c r="SGT2180" s="655"/>
      <c r="SGU2180" s="1"/>
      <c r="SGV2180" s="1"/>
      <c r="SGX2180" s="650"/>
      <c r="SGY2180" s="645"/>
      <c r="SGZ2180" s="659"/>
      <c r="SHA2180" s="654"/>
      <c r="SHB2180" s="655"/>
      <c r="SHC2180" s="655"/>
      <c r="SHD2180" s="1"/>
      <c r="SHE2180" s="1"/>
      <c r="SHG2180" s="650"/>
      <c r="SHH2180" s="645"/>
      <c r="SHI2180" s="659"/>
      <c r="SHJ2180" s="654"/>
      <c r="SHK2180" s="655"/>
      <c r="SHL2180" s="655"/>
      <c r="SHM2180" s="1"/>
      <c r="SHN2180" s="1"/>
      <c r="SHP2180" s="650"/>
      <c r="SHQ2180" s="645"/>
      <c r="SHR2180" s="659"/>
      <c r="SHS2180" s="654"/>
      <c r="SHT2180" s="655"/>
      <c r="SHU2180" s="655"/>
      <c r="SHV2180" s="1"/>
      <c r="SHW2180" s="1"/>
      <c r="SHY2180" s="650"/>
      <c r="SHZ2180" s="645"/>
      <c r="SIA2180" s="659"/>
      <c r="SIB2180" s="654"/>
      <c r="SIC2180" s="655"/>
      <c r="SID2180" s="655"/>
      <c r="SIE2180" s="1"/>
      <c r="SIF2180" s="1"/>
      <c r="SIH2180" s="650"/>
      <c r="SII2180" s="645"/>
      <c r="SIJ2180" s="659"/>
      <c r="SIK2180" s="654"/>
      <c r="SIL2180" s="655"/>
      <c r="SIM2180" s="655"/>
      <c r="SIN2180" s="1"/>
      <c r="SIO2180" s="1"/>
      <c r="SIQ2180" s="650"/>
      <c r="SIR2180" s="645"/>
      <c r="SIS2180" s="659"/>
      <c r="SIT2180" s="654"/>
      <c r="SIU2180" s="655"/>
      <c r="SIV2180" s="655"/>
      <c r="SIW2180" s="1"/>
      <c r="SIX2180" s="1"/>
      <c r="SIZ2180" s="650"/>
      <c r="SJA2180" s="645"/>
      <c r="SJB2180" s="659"/>
      <c r="SJC2180" s="654"/>
      <c r="SJD2180" s="655"/>
      <c r="SJE2180" s="655"/>
      <c r="SJF2180" s="1"/>
      <c r="SJG2180" s="1"/>
      <c r="SJI2180" s="650"/>
      <c r="SJJ2180" s="645"/>
      <c r="SJK2180" s="659"/>
      <c r="SJL2180" s="654"/>
      <c r="SJM2180" s="655"/>
      <c r="SJN2180" s="655"/>
      <c r="SJO2180" s="1"/>
      <c r="SJP2180" s="1"/>
      <c r="SJR2180" s="650"/>
      <c r="SJS2180" s="645"/>
      <c r="SJT2180" s="659"/>
      <c r="SJU2180" s="654"/>
      <c r="SJV2180" s="655"/>
      <c r="SJW2180" s="655"/>
      <c r="SJX2180" s="1"/>
      <c r="SJY2180" s="1"/>
      <c r="SKA2180" s="650"/>
      <c r="SKB2180" s="645"/>
      <c r="SKC2180" s="659"/>
      <c r="SKD2180" s="654"/>
      <c r="SKE2180" s="655"/>
      <c r="SKF2180" s="655"/>
      <c r="SKG2180" s="1"/>
      <c r="SKH2180" s="1"/>
      <c r="SKJ2180" s="650"/>
      <c r="SKK2180" s="645"/>
      <c r="SKL2180" s="659"/>
      <c r="SKM2180" s="654"/>
      <c r="SKN2180" s="655"/>
      <c r="SKO2180" s="655"/>
      <c r="SKP2180" s="1"/>
      <c r="SKQ2180" s="1"/>
      <c r="SKS2180" s="650"/>
      <c r="SKT2180" s="645"/>
      <c r="SKU2180" s="659"/>
      <c r="SKV2180" s="654"/>
      <c r="SKW2180" s="655"/>
      <c r="SKX2180" s="655"/>
      <c r="SKY2180" s="1"/>
      <c r="SKZ2180" s="1"/>
      <c r="SLB2180" s="650"/>
      <c r="SLC2180" s="645"/>
      <c r="SLD2180" s="659"/>
      <c r="SLE2180" s="654"/>
      <c r="SLF2180" s="655"/>
      <c r="SLG2180" s="655"/>
      <c r="SLH2180" s="1"/>
      <c r="SLI2180" s="1"/>
      <c r="SLK2180" s="650"/>
      <c r="SLL2180" s="645"/>
      <c r="SLM2180" s="659"/>
      <c r="SLN2180" s="654"/>
      <c r="SLO2180" s="655"/>
      <c r="SLP2180" s="655"/>
      <c r="SLQ2180" s="1"/>
      <c r="SLR2180" s="1"/>
      <c r="SLT2180" s="650"/>
      <c r="SLU2180" s="645"/>
      <c r="SLV2180" s="659"/>
      <c r="SLW2180" s="654"/>
      <c r="SLX2180" s="655"/>
      <c r="SLY2180" s="655"/>
      <c r="SLZ2180" s="1"/>
      <c r="SMA2180" s="1"/>
      <c r="SMC2180" s="650"/>
      <c r="SMD2180" s="645"/>
      <c r="SME2180" s="659"/>
      <c r="SMF2180" s="654"/>
      <c r="SMG2180" s="655"/>
      <c r="SMH2180" s="655"/>
      <c r="SMI2180" s="1"/>
      <c r="SMJ2180" s="1"/>
      <c r="SML2180" s="650"/>
      <c r="SMM2180" s="645"/>
      <c r="SMN2180" s="659"/>
      <c r="SMO2180" s="654"/>
      <c r="SMP2180" s="655"/>
      <c r="SMQ2180" s="655"/>
      <c r="SMR2180" s="1"/>
      <c r="SMS2180" s="1"/>
      <c r="SMU2180" s="650"/>
      <c r="SMV2180" s="645"/>
      <c r="SMW2180" s="659"/>
      <c r="SMX2180" s="654"/>
      <c r="SMY2180" s="655"/>
      <c r="SMZ2180" s="655"/>
      <c r="SNA2180" s="1"/>
      <c r="SNB2180" s="1"/>
      <c r="SND2180" s="650"/>
      <c r="SNE2180" s="645"/>
      <c r="SNF2180" s="659"/>
      <c r="SNG2180" s="654"/>
      <c r="SNH2180" s="655"/>
      <c r="SNI2180" s="655"/>
      <c r="SNJ2180" s="1"/>
      <c r="SNK2180" s="1"/>
      <c r="SNM2180" s="650"/>
      <c r="SNN2180" s="645"/>
      <c r="SNO2180" s="659"/>
      <c r="SNP2180" s="654"/>
      <c r="SNQ2180" s="655"/>
      <c r="SNR2180" s="655"/>
      <c r="SNS2180" s="1"/>
      <c r="SNT2180" s="1"/>
      <c r="SNV2180" s="650"/>
      <c r="SNW2180" s="645"/>
      <c r="SNX2180" s="659"/>
      <c r="SNY2180" s="654"/>
      <c r="SNZ2180" s="655"/>
      <c r="SOA2180" s="655"/>
      <c r="SOB2180" s="1"/>
      <c r="SOC2180" s="1"/>
      <c r="SOE2180" s="650"/>
      <c r="SOF2180" s="645"/>
      <c r="SOG2180" s="659"/>
      <c r="SOH2180" s="654"/>
      <c r="SOI2180" s="655"/>
      <c r="SOJ2180" s="655"/>
      <c r="SOK2180" s="1"/>
      <c r="SOL2180" s="1"/>
      <c r="SON2180" s="650"/>
      <c r="SOO2180" s="645"/>
      <c r="SOP2180" s="659"/>
      <c r="SOQ2180" s="654"/>
      <c r="SOR2180" s="655"/>
      <c r="SOS2180" s="655"/>
      <c r="SOT2180" s="1"/>
      <c r="SOU2180" s="1"/>
      <c r="SOW2180" s="650"/>
      <c r="SOX2180" s="645"/>
      <c r="SOY2180" s="659"/>
      <c r="SOZ2180" s="654"/>
      <c r="SPA2180" s="655"/>
      <c r="SPB2180" s="655"/>
      <c r="SPC2180" s="1"/>
      <c r="SPD2180" s="1"/>
      <c r="SPF2180" s="650"/>
      <c r="SPG2180" s="645"/>
      <c r="SPH2180" s="659"/>
      <c r="SPI2180" s="654"/>
      <c r="SPJ2180" s="655"/>
      <c r="SPK2180" s="655"/>
      <c r="SPL2180" s="1"/>
      <c r="SPM2180" s="1"/>
      <c r="SPO2180" s="650"/>
      <c r="SPP2180" s="645"/>
      <c r="SPQ2180" s="659"/>
      <c r="SPR2180" s="654"/>
      <c r="SPS2180" s="655"/>
      <c r="SPT2180" s="655"/>
      <c r="SPU2180" s="1"/>
      <c r="SPV2180" s="1"/>
      <c r="SPX2180" s="650"/>
      <c r="SPY2180" s="645"/>
      <c r="SPZ2180" s="659"/>
      <c r="SQA2180" s="654"/>
      <c r="SQB2180" s="655"/>
      <c r="SQC2180" s="655"/>
      <c r="SQD2180" s="1"/>
      <c r="SQE2180" s="1"/>
      <c r="SQG2180" s="650"/>
      <c r="SQH2180" s="645"/>
      <c r="SQI2180" s="659"/>
      <c r="SQJ2180" s="654"/>
      <c r="SQK2180" s="655"/>
      <c r="SQL2180" s="655"/>
      <c r="SQM2180" s="1"/>
      <c r="SQN2180" s="1"/>
      <c r="SQP2180" s="650"/>
      <c r="SQQ2180" s="645"/>
      <c r="SQR2180" s="659"/>
      <c r="SQS2180" s="654"/>
      <c r="SQT2180" s="655"/>
      <c r="SQU2180" s="655"/>
      <c r="SQV2180" s="1"/>
      <c r="SQW2180" s="1"/>
      <c r="SQY2180" s="650"/>
      <c r="SQZ2180" s="645"/>
      <c r="SRA2180" s="659"/>
      <c r="SRB2180" s="654"/>
      <c r="SRC2180" s="655"/>
      <c r="SRD2180" s="655"/>
      <c r="SRE2180" s="1"/>
      <c r="SRF2180" s="1"/>
      <c r="SRH2180" s="650"/>
      <c r="SRI2180" s="645"/>
      <c r="SRJ2180" s="659"/>
      <c r="SRK2180" s="654"/>
      <c r="SRL2180" s="655"/>
      <c r="SRM2180" s="655"/>
      <c r="SRN2180" s="1"/>
      <c r="SRO2180" s="1"/>
      <c r="SRQ2180" s="650"/>
      <c r="SRR2180" s="645"/>
      <c r="SRS2180" s="659"/>
      <c r="SRT2180" s="654"/>
      <c r="SRU2180" s="655"/>
      <c r="SRV2180" s="655"/>
      <c r="SRW2180" s="1"/>
      <c r="SRX2180" s="1"/>
      <c r="SRZ2180" s="650"/>
      <c r="SSA2180" s="645"/>
      <c r="SSB2180" s="659"/>
      <c r="SSC2180" s="654"/>
      <c r="SSD2180" s="655"/>
      <c r="SSE2180" s="655"/>
      <c r="SSF2180" s="1"/>
      <c r="SSG2180" s="1"/>
      <c r="SSI2180" s="650"/>
      <c r="SSJ2180" s="645"/>
      <c r="SSK2180" s="659"/>
      <c r="SSL2180" s="654"/>
      <c r="SSM2180" s="655"/>
      <c r="SSN2180" s="655"/>
      <c r="SSO2180" s="1"/>
      <c r="SSP2180" s="1"/>
      <c r="SSR2180" s="650"/>
      <c r="SSS2180" s="645"/>
      <c r="SST2180" s="659"/>
      <c r="SSU2180" s="654"/>
      <c r="SSV2180" s="655"/>
      <c r="SSW2180" s="655"/>
      <c r="SSX2180" s="1"/>
      <c r="SSY2180" s="1"/>
      <c r="STA2180" s="650"/>
      <c r="STB2180" s="645"/>
      <c r="STC2180" s="659"/>
      <c r="STD2180" s="654"/>
      <c r="STE2180" s="655"/>
      <c r="STF2180" s="655"/>
      <c r="STG2180" s="1"/>
      <c r="STH2180" s="1"/>
      <c r="STJ2180" s="650"/>
      <c r="STK2180" s="645"/>
      <c r="STL2180" s="659"/>
      <c r="STM2180" s="654"/>
      <c r="STN2180" s="655"/>
      <c r="STO2180" s="655"/>
      <c r="STP2180" s="1"/>
      <c r="STQ2180" s="1"/>
      <c r="STS2180" s="650"/>
      <c r="STT2180" s="645"/>
      <c r="STU2180" s="659"/>
      <c r="STV2180" s="654"/>
      <c r="STW2180" s="655"/>
      <c r="STX2180" s="655"/>
      <c r="STY2180" s="1"/>
      <c r="STZ2180" s="1"/>
      <c r="SUB2180" s="650"/>
      <c r="SUC2180" s="645"/>
      <c r="SUD2180" s="659"/>
      <c r="SUE2180" s="654"/>
      <c r="SUF2180" s="655"/>
      <c r="SUG2180" s="655"/>
      <c r="SUH2180" s="1"/>
      <c r="SUI2180" s="1"/>
      <c r="SUK2180" s="650"/>
      <c r="SUL2180" s="645"/>
      <c r="SUM2180" s="659"/>
      <c r="SUN2180" s="654"/>
      <c r="SUO2180" s="655"/>
      <c r="SUP2180" s="655"/>
      <c r="SUQ2180" s="1"/>
      <c r="SUR2180" s="1"/>
      <c r="SUT2180" s="650"/>
      <c r="SUU2180" s="645"/>
      <c r="SUV2180" s="659"/>
      <c r="SUW2180" s="654"/>
      <c r="SUX2180" s="655"/>
      <c r="SUY2180" s="655"/>
      <c r="SUZ2180" s="1"/>
      <c r="SVA2180" s="1"/>
      <c r="SVC2180" s="650"/>
      <c r="SVD2180" s="645"/>
      <c r="SVE2180" s="659"/>
      <c r="SVF2180" s="654"/>
      <c r="SVG2180" s="655"/>
      <c r="SVH2180" s="655"/>
      <c r="SVI2180" s="1"/>
      <c r="SVJ2180" s="1"/>
      <c r="SVL2180" s="650"/>
      <c r="SVM2180" s="645"/>
      <c r="SVN2180" s="659"/>
      <c r="SVO2180" s="654"/>
      <c r="SVP2180" s="655"/>
      <c r="SVQ2180" s="655"/>
      <c r="SVR2180" s="1"/>
      <c r="SVS2180" s="1"/>
      <c r="SVU2180" s="650"/>
      <c r="SVV2180" s="645"/>
      <c r="SVW2180" s="659"/>
      <c r="SVX2180" s="654"/>
      <c r="SVY2180" s="655"/>
      <c r="SVZ2180" s="655"/>
      <c r="SWA2180" s="1"/>
      <c r="SWB2180" s="1"/>
      <c r="SWD2180" s="650"/>
      <c r="SWE2180" s="645"/>
      <c r="SWF2180" s="659"/>
      <c r="SWG2180" s="654"/>
      <c r="SWH2180" s="655"/>
      <c r="SWI2180" s="655"/>
      <c r="SWJ2180" s="1"/>
      <c r="SWK2180" s="1"/>
      <c r="SWM2180" s="650"/>
      <c r="SWN2180" s="645"/>
      <c r="SWO2180" s="659"/>
      <c r="SWP2180" s="654"/>
      <c r="SWQ2180" s="655"/>
      <c r="SWR2180" s="655"/>
      <c r="SWS2180" s="1"/>
      <c r="SWT2180" s="1"/>
      <c r="SWV2180" s="650"/>
      <c r="SWW2180" s="645"/>
      <c r="SWX2180" s="659"/>
      <c r="SWY2180" s="654"/>
      <c r="SWZ2180" s="655"/>
      <c r="SXA2180" s="655"/>
      <c r="SXB2180" s="1"/>
      <c r="SXC2180" s="1"/>
      <c r="SXE2180" s="650"/>
      <c r="SXF2180" s="645"/>
      <c r="SXG2180" s="659"/>
      <c r="SXH2180" s="654"/>
      <c r="SXI2180" s="655"/>
      <c r="SXJ2180" s="655"/>
      <c r="SXK2180" s="1"/>
      <c r="SXL2180" s="1"/>
      <c r="SXN2180" s="650"/>
      <c r="SXO2180" s="645"/>
      <c r="SXP2180" s="659"/>
      <c r="SXQ2180" s="654"/>
      <c r="SXR2180" s="655"/>
      <c r="SXS2180" s="655"/>
      <c r="SXT2180" s="1"/>
      <c r="SXU2180" s="1"/>
      <c r="SXW2180" s="650"/>
      <c r="SXX2180" s="645"/>
      <c r="SXY2180" s="659"/>
      <c r="SXZ2180" s="654"/>
      <c r="SYA2180" s="655"/>
      <c r="SYB2180" s="655"/>
      <c r="SYC2180" s="1"/>
      <c r="SYD2180" s="1"/>
      <c r="SYF2180" s="650"/>
      <c r="SYG2180" s="645"/>
      <c r="SYH2180" s="659"/>
      <c r="SYI2180" s="654"/>
      <c r="SYJ2180" s="655"/>
      <c r="SYK2180" s="655"/>
      <c r="SYL2180" s="1"/>
      <c r="SYM2180" s="1"/>
      <c r="SYO2180" s="650"/>
      <c r="SYP2180" s="645"/>
      <c r="SYQ2180" s="659"/>
      <c r="SYR2180" s="654"/>
      <c r="SYS2180" s="655"/>
      <c r="SYT2180" s="655"/>
      <c r="SYU2180" s="1"/>
      <c r="SYV2180" s="1"/>
      <c r="SYX2180" s="650"/>
      <c r="SYY2180" s="645"/>
      <c r="SYZ2180" s="659"/>
      <c r="SZA2180" s="654"/>
      <c r="SZB2180" s="655"/>
      <c r="SZC2180" s="655"/>
      <c r="SZD2180" s="1"/>
      <c r="SZE2180" s="1"/>
      <c r="SZG2180" s="650"/>
      <c r="SZH2180" s="645"/>
      <c r="SZI2180" s="659"/>
      <c r="SZJ2180" s="654"/>
      <c r="SZK2180" s="655"/>
      <c r="SZL2180" s="655"/>
      <c r="SZM2180" s="1"/>
      <c r="SZN2180" s="1"/>
      <c r="SZP2180" s="650"/>
      <c r="SZQ2180" s="645"/>
      <c r="SZR2180" s="659"/>
      <c r="SZS2180" s="654"/>
      <c r="SZT2180" s="655"/>
      <c r="SZU2180" s="655"/>
      <c r="SZV2180" s="1"/>
      <c r="SZW2180" s="1"/>
      <c r="SZY2180" s="650"/>
      <c r="SZZ2180" s="645"/>
      <c r="TAA2180" s="659"/>
      <c r="TAB2180" s="654"/>
      <c r="TAC2180" s="655"/>
      <c r="TAD2180" s="655"/>
      <c r="TAE2180" s="1"/>
      <c r="TAF2180" s="1"/>
      <c r="TAH2180" s="650"/>
      <c r="TAI2180" s="645"/>
      <c r="TAJ2180" s="659"/>
      <c r="TAK2180" s="654"/>
      <c r="TAL2180" s="655"/>
      <c r="TAM2180" s="655"/>
      <c r="TAN2180" s="1"/>
      <c r="TAO2180" s="1"/>
      <c r="TAQ2180" s="650"/>
      <c r="TAR2180" s="645"/>
      <c r="TAS2180" s="659"/>
      <c r="TAT2180" s="654"/>
      <c r="TAU2180" s="655"/>
      <c r="TAV2180" s="655"/>
      <c r="TAW2180" s="1"/>
      <c r="TAX2180" s="1"/>
      <c r="TAZ2180" s="650"/>
      <c r="TBA2180" s="645"/>
      <c r="TBB2180" s="659"/>
      <c r="TBC2180" s="654"/>
      <c r="TBD2180" s="655"/>
      <c r="TBE2180" s="655"/>
      <c r="TBF2180" s="1"/>
      <c r="TBG2180" s="1"/>
      <c r="TBI2180" s="650"/>
      <c r="TBJ2180" s="645"/>
      <c r="TBK2180" s="659"/>
      <c r="TBL2180" s="654"/>
      <c r="TBM2180" s="655"/>
      <c r="TBN2180" s="655"/>
      <c r="TBO2180" s="1"/>
      <c r="TBP2180" s="1"/>
      <c r="TBR2180" s="650"/>
      <c r="TBS2180" s="645"/>
      <c r="TBT2180" s="659"/>
      <c r="TBU2180" s="654"/>
      <c r="TBV2180" s="655"/>
      <c r="TBW2180" s="655"/>
      <c r="TBX2180" s="1"/>
      <c r="TBY2180" s="1"/>
      <c r="TCA2180" s="650"/>
      <c r="TCB2180" s="645"/>
      <c r="TCC2180" s="659"/>
      <c r="TCD2180" s="654"/>
      <c r="TCE2180" s="655"/>
      <c r="TCF2180" s="655"/>
      <c r="TCG2180" s="1"/>
      <c r="TCH2180" s="1"/>
      <c r="TCJ2180" s="650"/>
      <c r="TCK2180" s="645"/>
      <c r="TCL2180" s="659"/>
      <c r="TCM2180" s="654"/>
      <c r="TCN2180" s="655"/>
      <c r="TCO2180" s="655"/>
      <c r="TCP2180" s="1"/>
      <c r="TCQ2180" s="1"/>
      <c r="TCS2180" s="650"/>
      <c r="TCT2180" s="645"/>
      <c r="TCU2180" s="659"/>
      <c r="TCV2180" s="654"/>
      <c r="TCW2180" s="655"/>
      <c r="TCX2180" s="655"/>
      <c r="TCY2180" s="1"/>
      <c r="TCZ2180" s="1"/>
      <c r="TDB2180" s="650"/>
      <c r="TDC2180" s="645"/>
      <c r="TDD2180" s="659"/>
      <c r="TDE2180" s="654"/>
      <c r="TDF2180" s="655"/>
      <c r="TDG2180" s="655"/>
      <c r="TDH2180" s="1"/>
      <c r="TDI2180" s="1"/>
      <c r="TDK2180" s="650"/>
      <c r="TDL2180" s="645"/>
      <c r="TDM2180" s="659"/>
      <c r="TDN2180" s="654"/>
      <c r="TDO2180" s="655"/>
      <c r="TDP2180" s="655"/>
      <c r="TDQ2180" s="1"/>
      <c r="TDR2180" s="1"/>
      <c r="TDT2180" s="650"/>
      <c r="TDU2180" s="645"/>
      <c r="TDV2180" s="659"/>
      <c r="TDW2180" s="654"/>
      <c r="TDX2180" s="655"/>
      <c r="TDY2180" s="655"/>
      <c r="TDZ2180" s="1"/>
      <c r="TEA2180" s="1"/>
      <c r="TEC2180" s="650"/>
      <c r="TED2180" s="645"/>
      <c r="TEE2180" s="659"/>
      <c r="TEF2180" s="654"/>
      <c r="TEG2180" s="655"/>
      <c r="TEH2180" s="655"/>
      <c r="TEI2180" s="1"/>
      <c r="TEJ2180" s="1"/>
      <c r="TEL2180" s="650"/>
      <c r="TEM2180" s="645"/>
      <c r="TEN2180" s="659"/>
      <c r="TEO2180" s="654"/>
      <c r="TEP2180" s="655"/>
      <c r="TEQ2180" s="655"/>
      <c r="TER2180" s="1"/>
      <c r="TES2180" s="1"/>
      <c r="TEU2180" s="650"/>
      <c r="TEV2180" s="645"/>
      <c r="TEW2180" s="659"/>
      <c r="TEX2180" s="654"/>
      <c r="TEY2180" s="655"/>
      <c r="TEZ2180" s="655"/>
      <c r="TFA2180" s="1"/>
      <c r="TFB2180" s="1"/>
      <c r="TFD2180" s="650"/>
      <c r="TFE2180" s="645"/>
      <c r="TFF2180" s="659"/>
      <c r="TFG2180" s="654"/>
      <c r="TFH2180" s="655"/>
      <c r="TFI2180" s="655"/>
      <c r="TFJ2180" s="1"/>
      <c r="TFK2180" s="1"/>
      <c r="TFM2180" s="650"/>
      <c r="TFN2180" s="645"/>
      <c r="TFO2180" s="659"/>
      <c r="TFP2180" s="654"/>
      <c r="TFQ2180" s="655"/>
      <c r="TFR2180" s="655"/>
      <c r="TFS2180" s="1"/>
      <c r="TFT2180" s="1"/>
      <c r="TFV2180" s="650"/>
      <c r="TFW2180" s="645"/>
      <c r="TFX2180" s="659"/>
      <c r="TFY2180" s="654"/>
      <c r="TFZ2180" s="655"/>
      <c r="TGA2180" s="655"/>
      <c r="TGB2180" s="1"/>
      <c r="TGC2180" s="1"/>
      <c r="TGE2180" s="650"/>
      <c r="TGF2180" s="645"/>
      <c r="TGG2180" s="659"/>
      <c r="TGH2180" s="654"/>
      <c r="TGI2180" s="655"/>
      <c r="TGJ2180" s="655"/>
      <c r="TGK2180" s="1"/>
      <c r="TGL2180" s="1"/>
      <c r="TGN2180" s="650"/>
      <c r="TGO2180" s="645"/>
      <c r="TGP2180" s="659"/>
      <c r="TGQ2180" s="654"/>
      <c r="TGR2180" s="655"/>
      <c r="TGS2180" s="655"/>
      <c r="TGT2180" s="1"/>
      <c r="TGU2180" s="1"/>
      <c r="TGW2180" s="650"/>
      <c r="TGX2180" s="645"/>
      <c r="TGY2180" s="659"/>
      <c r="TGZ2180" s="654"/>
      <c r="THA2180" s="655"/>
      <c r="THB2180" s="655"/>
      <c r="THC2180" s="1"/>
      <c r="THD2180" s="1"/>
      <c r="THF2180" s="650"/>
      <c r="THG2180" s="645"/>
      <c r="THH2180" s="659"/>
      <c r="THI2180" s="654"/>
      <c r="THJ2180" s="655"/>
      <c r="THK2180" s="655"/>
      <c r="THL2180" s="1"/>
      <c r="THM2180" s="1"/>
      <c r="THO2180" s="650"/>
      <c r="THP2180" s="645"/>
      <c r="THQ2180" s="659"/>
      <c r="THR2180" s="654"/>
      <c r="THS2180" s="655"/>
      <c r="THT2180" s="655"/>
      <c r="THU2180" s="1"/>
      <c r="THV2180" s="1"/>
      <c r="THX2180" s="650"/>
      <c r="THY2180" s="645"/>
      <c r="THZ2180" s="659"/>
      <c r="TIA2180" s="654"/>
      <c r="TIB2180" s="655"/>
      <c r="TIC2180" s="655"/>
      <c r="TID2180" s="1"/>
      <c r="TIE2180" s="1"/>
      <c r="TIG2180" s="650"/>
      <c r="TIH2180" s="645"/>
      <c r="TII2180" s="659"/>
      <c r="TIJ2180" s="654"/>
      <c r="TIK2180" s="655"/>
      <c r="TIL2180" s="655"/>
      <c r="TIM2180" s="1"/>
      <c r="TIN2180" s="1"/>
      <c r="TIP2180" s="650"/>
      <c r="TIQ2180" s="645"/>
      <c r="TIR2180" s="659"/>
      <c r="TIS2180" s="654"/>
      <c r="TIT2180" s="655"/>
      <c r="TIU2180" s="655"/>
      <c r="TIV2180" s="1"/>
      <c r="TIW2180" s="1"/>
      <c r="TIY2180" s="650"/>
      <c r="TIZ2180" s="645"/>
      <c r="TJA2180" s="659"/>
      <c r="TJB2180" s="654"/>
      <c r="TJC2180" s="655"/>
      <c r="TJD2180" s="655"/>
      <c r="TJE2180" s="1"/>
      <c r="TJF2180" s="1"/>
      <c r="TJH2180" s="650"/>
      <c r="TJI2180" s="645"/>
      <c r="TJJ2180" s="659"/>
      <c r="TJK2180" s="654"/>
      <c r="TJL2180" s="655"/>
      <c r="TJM2180" s="655"/>
      <c r="TJN2180" s="1"/>
      <c r="TJO2180" s="1"/>
      <c r="TJQ2180" s="650"/>
      <c r="TJR2180" s="645"/>
      <c r="TJS2180" s="659"/>
      <c r="TJT2180" s="654"/>
      <c r="TJU2180" s="655"/>
      <c r="TJV2180" s="655"/>
      <c r="TJW2180" s="1"/>
      <c r="TJX2180" s="1"/>
      <c r="TJZ2180" s="650"/>
      <c r="TKA2180" s="645"/>
      <c r="TKB2180" s="659"/>
      <c r="TKC2180" s="654"/>
      <c r="TKD2180" s="655"/>
      <c r="TKE2180" s="655"/>
      <c r="TKF2180" s="1"/>
      <c r="TKG2180" s="1"/>
      <c r="TKI2180" s="650"/>
      <c r="TKJ2180" s="645"/>
      <c r="TKK2180" s="659"/>
      <c r="TKL2180" s="654"/>
      <c r="TKM2180" s="655"/>
      <c r="TKN2180" s="655"/>
      <c r="TKO2180" s="1"/>
      <c r="TKP2180" s="1"/>
      <c r="TKR2180" s="650"/>
      <c r="TKS2180" s="645"/>
      <c r="TKT2180" s="659"/>
      <c r="TKU2180" s="654"/>
      <c r="TKV2180" s="655"/>
      <c r="TKW2180" s="655"/>
      <c r="TKX2180" s="1"/>
      <c r="TKY2180" s="1"/>
      <c r="TLA2180" s="650"/>
      <c r="TLB2180" s="645"/>
      <c r="TLC2180" s="659"/>
      <c r="TLD2180" s="654"/>
      <c r="TLE2180" s="655"/>
      <c r="TLF2180" s="655"/>
      <c r="TLG2180" s="1"/>
      <c r="TLH2180" s="1"/>
      <c r="TLJ2180" s="650"/>
      <c r="TLK2180" s="645"/>
      <c r="TLL2180" s="659"/>
      <c r="TLM2180" s="654"/>
      <c r="TLN2180" s="655"/>
      <c r="TLO2180" s="655"/>
      <c r="TLP2180" s="1"/>
      <c r="TLQ2180" s="1"/>
      <c r="TLS2180" s="650"/>
      <c r="TLT2180" s="645"/>
      <c r="TLU2180" s="659"/>
      <c r="TLV2180" s="654"/>
      <c r="TLW2180" s="655"/>
      <c r="TLX2180" s="655"/>
      <c r="TLY2180" s="1"/>
      <c r="TLZ2180" s="1"/>
      <c r="TMB2180" s="650"/>
      <c r="TMC2180" s="645"/>
      <c r="TMD2180" s="659"/>
      <c r="TME2180" s="654"/>
      <c r="TMF2180" s="655"/>
      <c r="TMG2180" s="655"/>
      <c r="TMH2180" s="1"/>
      <c r="TMI2180" s="1"/>
      <c r="TMK2180" s="650"/>
      <c r="TML2180" s="645"/>
      <c r="TMM2180" s="659"/>
      <c r="TMN2180" s="654"/>
      <c r="TMO2180" s="655"/>
      <c r="TMP2180" s="655"/>
      <c r="TMQ2180" s="1"/>
      <c r="TMR2180" s="1"/>
      <c r="TMT2180" s="650"/>
      <c r="TMU2180" s="645"/>
      <c r="TMV2180" s="659"/>
      <c r="TMW2180" s="654"/>
      <c r="TMX2180" s="655"/>
      <c r="TMY2180" s="655"/>
      <c r="TMZ2180" s="1"/>
      <c r="TNA2180" s="1"/>
      <c r="TNC2180" s="650"/>
      <c r="TND2180" s="645"/>
      <c r="TNE2180" s="659"/>
      <c r="TNF2180" s="654"/>
      <c r="TNG2180" s="655"/>
      <c r="TNH2180" s="655"/>
      <c r="TNI2180" s="1"/>
      <c r="TNJ2180" s="1"/>
      <c r="TNL2180" s="650"/>
      <c r="TNM2180" s="645"/>
      <c r="TNN2180" s="659"/>
      <c r="TNO2180" s="654"/>
      <c r="TNP2180" s="655"/>
      <c r="TNQ2180" s="655"/>
      <c r="TNR2180" s="1"/>
      <c r="TNS2180" s="1"/>
      <c r="TNU2180" s="650"/>
      <c r="TNV2180" s="645"/>
      <c r="TNW2180" s="659"/>
      <c r="TNX2180" s="654"/>
      <c r="TNY2180" s="655"/>
      <c r="TNZ2180" s="655"/>
      <c r="TOA2180" s="1"/>
      <c r="TOB2180" s="1"/>
      <c r="TOD2180" s="650"/>
      <c r="TOE2180" s="645"/>
      <c r="TOF2180" s="659"/>
      <c r="TOG2180" s="654"/>
      <c r="TOH2180" s="655"/>
      <c r="TOI2180" s="655"/>
      <c r="TOJ2180" s="1"/>
      <c r="TOK2180" s="1"/>
      <c r="TOM2180" s="650"/>
      <c r="TON2180" s="645"/>
      <c r="TOO2180" s="659"/>
      <c r="TOP2180" s="654"/>
      <c r="TOQ2180" s="655"/>
      <c r="TOR2180" s="655"/>
      <c r="TOS2180" s="1"/>
      <c r="TOT2180" s="1"/>
      <c r="TOV2180" s="650"/>
      <c r="TOW2180" s="645"/>
      <c r="TOX2180" s="659"/>
      <c r="TOY2180" s="654"/>
      <c r="TOZ2180" s="655"/>
      <c r="TPA2180" s="655"/>
      <c r="TPB2180" s="1"/>
      <c r="TPC2180" s="1"/>
      <c r="TPE2180" s="650"/>
      <c r="TPF2180" s="645"/>
      <c r="TPG2180" s="659"/>
      <c r="TPH2180" s="654"/>
      <c r="TPI2180" s="655"/>
      <c r="TPJ2180" s="655"/>
      <c r="TPK2180" s="1"/>
      <c r="TPL2180" s="1"/>
      <c r="TPN2180" s="650"/>
      <c r="TPO2180" s="645"/>
      <c r="TPP2180" s="659"/>
      <c r="TPQ2180" s="654"/>
      <c r="TPR2180" s="655"/>
      <c r="TPS2180" s="655"/>
      <c r="TPT2180" s="1"/>
      <c r="TPU2180" s="1"/>
      <c r="TPW2180" s="650"/>
      <c r="TPX2180" s="645"/>
      <c r="TPY2180" s="659"/>
      <c r="TPZ2180" s="654"/>
      <c r="TQA2180" s="655"/>
      <c r="TQB2180" s="655"/>
      <c r="TQC2180" s="1"/>
      <c r="TQD2180" s="1"/>
      <c r="TQF2180" s="650"/>
      <c r="TQG2180" s="645"/>
      <c r="TQH2180" s="659"/>
      <c r="TQI2180" s="654"/>
      <c r="TQJ2180" s="655"/>
      <c r="TQK2180" s="655"/>
      <c r="TQL2180" s="1"/>
      <c r="TQM2180" s="1"/>
      <c r="TQO2180" s="650"/>
      <c r="TQP2180" s="645"/>
      <c r="TQQ2180" s="659"/>
      <c r="TQR2180" s="654"/>
      <c r="TQS2180" s="655"/>
      <c r="TQT2180" s="655"/>
      <c r="TQU2180" s="1"/>
      <c r="TQV2180" s="1"/>
      <c r="TQX2180" s="650"/>
      <c r="TQY2180" s="645"/>
      <c r="TQZ2180" s="659"/>
      <c r="TRA2180" s="654"/>
      <c r="TRB2180" s="655"/>
      <c r="TRC2180" s="655"/>
      <c r="TRD2180" s="1"/>
      <c r="TRE2180" s="1"/>
      <c r="TRG2180" s="650"/>
      <c r="TRH2180" s="645"/>
      <c r="TRI2180" s="659"/>
      <c r="TRJ2180" s="654"/>
      <c r="TRK2180" s="655"/>
      <c r="TRL2180" s="655"/>
      <c r="TRM2180" s="1"/>
      <c r="TRN2180" s="1"/>
      <c r="TRP2180" s="650"/>
      <c r="TRQ2180" s="645"/>
      <c r="TRR2180" s="659"/>
      <c r="TRS2180" s="654"/>
      <c r="TRT2180" s="655"/>
      <c r="TRU2180" s="655"/>
      <c r="TRV2180" s="1"/>
      <c r="TRW2180" s="1"/>
      <c r="TRY2180" s="650"/>
      <c r="TRZ2180" s="645"/>
      <c r="TSA2180" s="659"/>
      <c r="TSB2180" s="654"/>
      <c r="TSC2180" s="655"/>
      <c r="TSD2180" s="655"/>
      <c r="TSE2180" s="1"/>
      <c r="TSF2180" s="1"/>
      <c r="TSH2180" s="650"/>
      <c r="TSI2180" s="645"/>
      <c r="TSJ2180" s="659"/>
      <c r="TSK2180" s="654"/>
      <c r="TSL2180" s="655"/>
      <c r="TSM2180" s="655"/>
      <c r="TSN2180" s="1"/>
      <c r="TSO2180" s="1"/>
      <c r="TSQ2180" s="650"/>
      <c r="TSR2180" s="645"/>
      <c r="TSS2180" s="659"/>
      <c r="TST2180" s="654"/>
      <c r="TSU2180" s="655"/>
      <c r="TSV2180" s="655"/>
      <c r="TSW2180" s="1"/>
      <c r="TSX2180" s="1"/>
      <c r="TSZ2180" s="650"/>
      <c r="TTA2180" s="645"/>
      <c r="TTB2180" s="659"/>
      <c r="TTC2180" s="654"/>
      <c r="TTD2180" s="655"/>
      <c r="TTE2180" s="655"/>
      <c r="TTF2180" s="1"/>
      <c r="TTG2180" s="1"/>
      <c r="TTI2180" s="650"/>
      <c r="TTJ2180" s="645"/>
      <c r="TTK2180" s="659"/>
      <c r="TTL2180" s="654"/>
      <c r="TTM2180" s="655"/>
      <c r="TTN2180" s="655"/>
      <c r="TTO2180" s="1"/>
      <c r="TTP2180" s="1"/>
      <c r="TTR2180" s="650"/>
      <c r="TTS2180" s="645"/>
      <c r="TTT2180" s="659"/>
      <c r="TTU2180" s="654"/>
      <c r="TTV2180" s="655"/>
      <c r="TTW2180" s="655"/>
      <c r="TTX2180" s="1"/>
      <c r="TTY2180" s="1"/>
      <c r="TUA2180" s="650"/>
      <c r="TUB2180" s="645"/>
      <c r="TUC2180" s="659"/>
      <c r="TUD2180" s="654"/>
      <c r="TUE2180" s="655"/>
      <c r="TUF2180" s="655"/>
      <c r="TUG2180" s="1"/>
      <c r="TUH2180" s="1"/>
      <c r="TUJ2180" s="650"/>
      <c r="TUK2180" s="645"/>
      <c r="TUL2180" s="659"/>
      <c r="TUM2180" s="654"/>
      <c r="TUN2180" s="655"/>
      <c r="TUO2180" s="655"/>
      <c r="TUP2180" s="1"/>
      <c r="TUQ2180" s="1"/>
      <c r="TUS2180" s="650"/>
      <c r="TUT2180" s="645"/>
      <c r="TUU2180" s="659"/>
      <c r="TUV2180" s="654"/>
      <c r="TUW2180" s="655"/>
      <c r="TUX2180" s="655"/>
      <c r="TUY2180" s="1"/>
      <c r="TUZ2180" s="1"/>
      <c r="TVB2180" s="650"/>
      <c r="TVC2180" s="645"/>
      <c r="TVD2180" s="659"/>
      <c r="TVE2180" s="654"/>
      <c r="TVF2180" s="655"/>
      <c r="TVG2180" s="655"/>
      <c r="TVH2180" s="1"/>
      <c r="TVI2180" s="1"/>
      <c r="TVK2180" s="650"/>
      <c r="TVL2180" s="645"/>
      <c r="TVM2180" s="659"/>
      <c r="TVN2180" s="654"/>
      <c r="TVO2180" s="655"/>
      <c r="TVP2180" s="655"/>
      <c r="TVQ2180" s="1"/>
      <c r="TVR2180" s="1"/>
      <c r="TVT2180" s="650"/>
      <c r="TVU2180" s="645"/>
      <c r="TVV2180" s="659"/>
      <c r="TVW2180" s="654"/>
      <c r="TVX2180" s="655"/>
      <c r="TVY2180" s="655"/>
      <c r="TVZ2180" s="1"/>
      <c r="TWA2180" s="1"/>
      <c r="TWC2180" s="650"/>
      <c r="TWD2180" s="645"/>
      <c r="TWE2180" s="659"/>
      <c r="TWF2180" s="654"/>
      <c r="TWG2180" s="655"/>
      <c r="TWH2180" s="655"/>
      <c r="TWI2180" s="1"/>
      <c r="TWJ2180" s="1"/>
      <c r="TWL2180" s="650"/>
      <c r="TWM2180" s="645"/>
      <c r="TWN2180" s="659"/>
      <c r="TWO2180" s="654"/>
      <c r="TWP2180" s="655"/>
      <c r="TWQ2180" s="655"/>
      <c r="TWR2180" s="1"/>
      <c r="TWS2180" s="1"/>
      <c r="TWU2180" s="650"/>
      <c r="TWV2180" s="645"/>
      <c r="TWW2180" s="659"/>
      <c r="TWX2180" s="654"/>
      <c r="TWY2180" s="655"/>
      <c r="TWZ2180" s="655"/>
      <c r="TXA2180" s="1"/>
      <c r="TXB2180" s="1"/>
      <c r="TXD2180" s="650"/>
      <c r="TXE2180" s="645"/>
      <c r="TXF2180" s="659"/>
      <c r="TXG2180" s="654"/>
      <c r="TXH2180" s="655"/>
      <c r="TXI2180" s="655"/>
      <c r="TXJ2180" s="1"/>
      <c r="TXK2180" s="1"/>
      <c r="TXM2180" s="650"/>
      <c r="TXN2180" s="645"/>
      <c r="TXO2180" s="659"/>
      <c r="TXP2180" s="654"/>
      <c r="TXQ2180" s="655"/>
      <c r="TXR2180" s="655"/>
      <c r="TXS2180" s="1"/>
      <c r="TXT2180" s="1"/>
      <c r="TXV2180" s="650"/>
      <c r="TXW2180" s="645"/>
      <c r="TXX2180" s="659"/>
      <c r="TXY2180" s="654"/>
      <c r="TXZ2180" s="655"/>
      <c r="TYA2180" s="655"/>
      <c r="TYB2180" s="1"/>
      <c r="TYC2180" s="1"/>
      <c r="TYE2180" s="650"/>
      <c r="TYF2180" s="645"/>
      <c r="TYG2180" s="659"/>
      <c r="TYH2180" s="654"/>
      <c r="TYI2180" s="655"/>
      <c r="TYJ2180" s="655"/>
      <c r="TYK2180" s="1"/>
      <c r="TYL2180" s="1"/>
      <c r="TYN2180" s="650"/>
      <c r="TYO2180" s="645"/>
      <c r="TYP2180" s="659"/>
      <c r="TYQ2180" s="654"/>
      <c r="TYR2180" s="655"/>
      <c r="TYS2180" s="655"/>
      <c r="TYT2180" s="1"/>
      <c r="TYU2180" s="1"/>
      <c r="TYW2180" s="650"/>
      <c r="TYX2180" s="645"/>
      <c r="TYY2180" s="659"/>
      <c r="TYZ2180" s="654"/>
      <c r="TZA2180" s="655"/>
      <c r="TZB2180" s="655"/>
      <c r="TZC2180" s="1"/>
      <c r="TZD2180" s="1"/>
      <c r="TZF2180" s="650"/>
      <c r="TZG2180" s="645"/>
      <c r="TZH2180" s="659"/>
      <c r="TZI2180" s="654"/>
      <c r="TZJ2180" s="655"/>
      <c r="TZK2180" s="655"/>
      <c r="TZL2180" s="1"/>
      <c r="TZM2180" s="1"/>
      <c r="TZO2180" s="650"/>
      <c r="TZP2180" s="645"/>
      <c r="TZQ2180" s="659"/>
      <c r="TZR2180" s="654"/>
      <c r="TZS2180" s="655"/>
      <c r="TZT2180" s="655"/>
      <c r="TZU2180" s="1"/>
      <c r="TZV2180" s="1"/>
      <c r="TZX2180" s="650"/>
      <c r="TZY2180" s="645"/>
      <c r="TZZ2180" s="659"/>
      <c r="UAA2180" s="654"/>
      <c r="UAB2180" s="655"/>
      <c r="UAC2180" s="655"/>
      <c r="UAD2180" s="1"/>
      <c r="UAE2180" s="1"/>
      <c r="UAG2180" s="650"/>
      <c r="UAH2180" s="645"/>
      <c r="UAI2180" s="659"/>
      <c r="UAJ2180" s="654"/>
      <c r="UAK2180" s="655"/>
      <c r="UAL2180" s="655"/>
      <c r="UAM2180" s="1"/>
      <c r="UAN2180" s="1"/>
      <c r="UAP2180" s="650"/>
      <c r="UAQ2180" s="645"/>
      <c r="UAR2180" s="659"/>
      <c r="UAS2180" s="654"/>
      <c r="UAT2180" s="655"/>
      <c r="UAU2180" s="655"/>
      <c r="UAV2180" s="1"/>
      <c r="UAW2180" s="1"/>
      <c r="UAY2180" s="650"/>
      <c r="UAZ2180" s="645"/>
      <c r="UBA2180" s="659"/>
      <c r="UBB2180" s="654"/>
      <c r="UBC2180" s="655"/>
      <c r="UBD2180" s="655"/>
      <c r="UBE2180" s="1"/>
      <c r="UBF2180" s="1"/>
      <c r="UBH2180" s="650"/>
      <c r="UBI2180" s="645"/>
      <c r="UBJ2180" s="659"/>
      <c r="UBK2180" s="654"/>
      <c r="UBL2180" s="655"/>
      <c r="UBM2180" s="655"/>
      <c r="UBN2180" s="1"/>
      <c r="UBO2180" s="1"/>
      <c r="UBQ2180" s="650"/>
      <c r="UBR2180" s="645"/>
      <c r="UBS2180" s="659"/>
      <c r="UBT2180" s="654"/>
      <c r="UBU2180" s="655"/>
      <c r="UBV2180" s="655"/>
      <c r="UBW2180" s="1"/>
      <c r="UBX2180" s="1"/>
      <c r="UBZ2180" s="650"/>
      <c r="UCA2180" s="645"/>
      <c r="UCB2180" s="659"/>
      <c r="UCC2180" s="654"/>
      <c r="UCD2180" s="655"/>
      <c r="UCE2180" s="655"/>
      <c r="UCF2180" s="1"/>
      <c r="UCG2180" s="1"/>
      <c r="UCI2180" s="650"/>
      <c r="UCJ2180" s="645"/>
      <c r="UCK2180" s="659"/>
      <c r="UCL2180" s="654"/>
      <c r="UCM2180" s="655"/>
      <c r="UCN2180" s="655"/>
      <c r="UCO2180" s="1"/>
      <c r="UCP2180" s="1"/>
      <c r="UCR2180" s="650"/>
      <c r="UCS2180" s="645"/>
      <c r="UCT2180" s="659"/>
      <c r="UCU2180" s="654"/>
      <c r="UCV2180" s="655"/>
      <c r="UCW2180" s="655"/>
      <c r="UCX2180" s="1"/>
      <c r="UCY2180" s="1"/>
      <c r="UDA2180" s="650"/>
      <c r="UDB2180" s="645"/>
      <c r="UDC2180" s="659"/>
      <c r="UDD2180" s="654"/>
      <c r="UDE2180" s="655"/>
      <c r="UDF2180" s="655"/>
      <c r="UDG2180" s="1"/>
      <c r="UDH2180" s="1"/>
      <c r="UDJ2180" s="650"/>
      <c r="UDK2180" s="645"/>
      <c r="UDL2180" s="659"/>
      <c r="UDM2180" s="654"/>
      <c r="UDN2180" s="655"/>
      <c r="UDO2180" s="655"/>
      <c r="UDP2180" s="1"/>
      <c r="UDQ2180" s="1"/>
      <c r="UDS2180" s="650"/>
      <c r="UDT2180" s="645"/>
      <c r="UDU2180" s="659"/>
      <c r="UDV2180" s="654"/>
      <c r="UDW2180" s="655"/>
      <c r="UDX2180" s="655"/>
      <c r="UDY2180" s="1"/>
      <c r="UDZ2180" s="1"/>
      <c r="UEB2180" s="650"/>
      <c r="UEC2180" s="645"/>
      <c r="UED2180" s="659"/>
      <c r="UEE2180" s="654"/>
      <c r="UEF2180" s="655"/>
      <c r="UEG2180" s="655"/>
      <c r="UEH2180" s="1"/>
      <c r="UEI2180" s="1"/>
      <c r="UEK2180" s="650"/>
      <c r="UEL2180" s="645"/>
      <c r="UEM2180" s="659"/>
      <c r="UEN2180" s="654"/>
      <c r="UEO2180" s="655"/>
      <c r="UEP2180" s="655"/>
      <c r="UEQ2180" s="1"/>
      <c r="UER2180" s="1"/>
      <c r="UET2180" s="650"/>
      <c r="UEU2180" s="645"/>
      <c r="UEV2180" s="659"/>
      <c r="UEW2180" s="654"/>
      <c r="UEX2180" s="655"/>
      <c r="UEY2180" s="655"/>
      <c r="UEZ2180" s="1"/>
      <c r="UFA2180" s="1"/>
      <c r="UFC2180" s="650"/>
      <c r="UFD2180" s="645"/>
      <c r="UFE2180" s="659"/>
      <c r="UFF2180" s="654"/>
      <c r="UFG2180" s="655"/>
      <c r="UFH2180" s="655"/>
      <c r="UFI2180" s="1"/>
      <c r="UFJ2180" s="1"/>
      <c r="UFL2180" s="650"/>
      <c r="UFM2180" s="645"/>
      <c r="UFN2180" s="659"/>
      <c r="UFO2180" s="654"/>
      <c r="UFP2180" s="655"/>
      <c r="UFQ2180" s="655"/>
      <c r="UFR2180" s="1"/>
      <c r="UFS2180" s="1"/>
      <c r="UFU2180" s="650"/>
      <c r="UFV2180" s="645"/>
      <c r="UFW2180" s="659"/>
      <c r="UFX2180" s="654"/>
      <c r="UFY2180" s="655"/>
      <c r="UFZ2180" s="655"/>
      <c r="UGA2180" s="1"/>
      <c r="UGB2180" s="1"/>
      <c r="UGD2180" s="650"/>
      <c r="UGE2180" s="645"/>
      <c r="UGF2180" s="659"/>
      <c r="UGG2180" s="654"/>
      <c r="UGH2180" s="655"/>
      <c r="UGI2180" s="655"/>
      <c r="UGJ2180" s="1"/>
      <c r="UGK2180" s="1"/>
      <c r="UGM2180" s="650"/>
      <c r="UGN2180" s="645"/>
      <c r="UGO2180" s="659"/>
      <c r="UGP2180" s="654"/>
      <c r="UGQ2180" s="655"/>
      <c r="UGR2180" s="655"/>
      <c r="UGS2180" s="1"/>
      <c r="UGT2180" s="1"/>
      <c r="UGV2180" s="650"/>
      <c r="UGW2180" s="645"/>
      <c r="UGX2180" s="659"/>
      <c r="UGY2180" s="654"/>
      <c r="UGZ2180" s="655"/>
      <c r="UHA2180" s="655"/>
      <c r="UHB2180" s="1"/>
      <c r="UHC2180" s="1"/>
      <c r="UHE2180" s="650"/>
      <c r="UHF2180" s="645"/>
      <c r="UHG2180" s="659"/>
      <c r="UHH2180" s="654"/>
      <c r="UHI2180" s="655"/>
      <c r="UHJ2180" s="655"/>
      <c r="UHK2180" s="1"/>
      <c r="UHL2180" s="1"/>
      <c r="UHN2180" s="650"/>
      <c r="UHO2180" s="645"/>
      <c r="UHP2180" s="659"/>
      <c r="UHQ2180" s="654"/>
      <c r="UHR2180" s="655"/>
      <c r="UHS2180" s="655"/>
      <c r="UHT2180" s="1"/>
      <c r="UHU2180" s="1"/>
      <c r="UHW2180" s="650"/>
      <c r="UHX2180" s="645"/>
      <c r="UHY2180" s="659"/>
      <c r="UHZ2180" s="654"/>
      <c r="UIA2180" s="655"/>
      <c r="UIB2180" s="655"/>
      <c r="UIC2180" s="1"/>
      <c r="UID2180" s="1"/>
      <c r="UIF2180" s="650"/>
      <c r="UIG2180" s="645"/>
      <c r="UIH2180" s="659"/>
      <c r="UII2180" s="654"/>
      <c r="UIJ2180" s="655"/>
      <c r="UIK2180" s="655"/>
      <c r="UIL2180" s="1"/>
      <c r="UIM2180" s="1"/>
      <c r="UIO2180" s="650"/>
      <c r="UIP2180" s="645"/>
      <c r="UIQ2180" s="659"/>
      <c r="UIR2180" s="654"/>
      <c r="UIS2180" s="655"/>
      <c r="UIT2180" s="655"/>
      <c r="UIU2180" s="1"/>
      <c r="UIV2180" s="1"/>
      <c r="UIX2180" s="650"/>
      <c r="UIY2180" s="645"/>
      <c r="UIZ2180" s="659"/>
      <c r="UJA2180" s="654"/>
      <c r="UJB2180" s="655"/>
      <c r="UJC2180" s="655"/>
      <c r="UJD2180" s="1"/>
      <c r="UJE2180" s="1"/>
      <c r="UJG2180" s="650"/>
      <c r="UJH2180" s="645"/>
      <c r="UJI2180" s="659"/>
      <c r="UJJ2180" s="654"/>
      <c r="UJK2180" s="655"/>
      <c r="UJL2180" s="655"/>
      <c r="UJM2180" s="1"/>
      <c r="UJN2180" s="1"/>
      <c r="UJP2180" s="650"/>
      <c r="UJQ2180" s="645"/>
      <c r="UJR2180" s="659"/>
      <c r="UJS2180" s="654"/>
      <c r="UJT2180" s="655"/>
      <c r="UJU2180" s="655"/>
      <c r="UJV2180" s="1"/>
      <c r="UJW2180" s="1"/>
      <c r="UJY2180" s="650"/>
      <c r="UJZ2180" s="645"/>
      <c r="UKA2180" s="659"/>
      <c r="UKB2180" s="654"/>
      <c r="UKC2180" s="655"/>
      <c r="UKD2180" s="655"/>
      <c r="UKE2180" s="1"/>
      <c r="UKF2180" s="1"/>
      <c r="UKH2180" s="650"/>
      <c r="UKI2180" s="645"/>
      <c r="UKJ2180" s="659"/>
      <c r="UKK2180" s="654"/>
      <c r="UKL2180" s="655"/>
      <c r="UKM2180" s="655"/>
      <c r="UKN2180" s="1"/>
      <c r="UKO2180" s="1"/>
      <c r="UKQ2180" s="650"/>
      <c r="UKR2180" s="645"/>
      <c r="UKS2180" s="659"/>
      <c r="UKT2180" s="654"/>
      <c r="UKU2180" s="655"/>
      <c r="UKV2180" s="655"/>
      <c r="UKW2180" s="1"/>
      <c r="UKX2180" s="1"/>
      <c r="UKZ2180" s="650"/>
      <c r="ULA2180" s="645"/>
      <c r="ULB2180" s="659"/>
      <c r="ULC2180" s="654"/>
      <c r="ULD2180" s="655"/>
      <c r="ULE2180" s="655"/>
      <c r="ULF2180" s="1"/>
      <c r="ULG2180" s="1"/>
      <c r="ULI2180" s="650"/>
      <c r="ULJ2180" s="645"/>
      <c r="ULK2180" s="659"/>
      <c r="ULL2180" s="654"/>
      <c r="ULM2180" s="655"/>
      <c r="ULN2180" s="655"/>
      <c r="ULO2180" s="1"/>
      <c r="ULP2180" s="1"/>
      <c r="ULR2180" s="650"/>
      <c r="ULS2180" s="645"/>
      <c r="ULT2180" s="659"/>
      <c r="ULU2180" s="654"/>
      <c r="ULV2180" s="655"/>
      <c r="ULW2180" s="655"/>
      <c r="ULX2180" s="1"/>
      <c r="ULY2180" s="1"/>
      <c r="UMA2180" s="650"/>
      <c r="UMB2180" s="645"/>
      <c r="UMC2180" s="659"/>
      <c r="UMD2180" s="654"/>
      <c r="UME2180" s="655"/>
      <c r="UMF2180" s="655"/>
      <c r="UMG2180" s="1"/>
      <c r="UMH2180" s="1"/>
      <c r="UMJ2180" s="650"/>
      <c r="UMK2180" s="645"/>
      <c r="UML2180" s="659"/>
      <c r="UMM2180" s="654"/>
      <c r="UMN2180" s="655"/>
      <c r="UMO2180" s="655"/>
      <c r="UMP2180" s="1"/>
      <c r="UMQ2180" s="1"/>
      <c r="UMS2180" s="650"/>
      <c r="UMT2180" s="645"/>
      <c r="UMU2180" s="659"/>
      <c r="UMV2180" s="654"/>
      <c r="UMW2180" s="655"/>
      <c r="UMX2180" s="655"/>
      <c r="UMY2180" s="1"/>
      <c r="UMZ2180" s="1"/>
      <c r="UNB2180" s="650"/>
      <c r="UNC2180" s="645"/>
      <c r="UND2180" s="659"/>
      <c r="UNE2180" s="654"/>
      <c r="UNF2180" s="655"/>
      <c r="UNG2180" s="655"/>
      <c r="UNH2180" s="1"/>
      <c r="UNI2180" s="1"/>
      <c r="UNK2180" s="650"/>
      <c r="UNL2180" s="645"/>
      <c r="UNM2180" s="659"/>
      <c r="UNN2180" s="654"/>
      <c r="UNO2180" s="655"/>
      <c r="UNP2180" s="655"/>
      <c r="UNQ2180" s="1"/>
      <c r="UNR2180" s="1"/>
      <c r="UNT2180" s="650"/>
      <c r="UNU2180" s="645"/>
      <c r="UNV2180" s="659"/>
      <c r="UNW2180" s="654"/>
      <c r="UNX2180" s="655"/>
      <c r="UNY2180" s="655"/>
      <c r="UNZ2180" s="1"/>
      <c r="UOA2180" s="1"/>
      <c r="UOC2180" s="650"/>
      <c r="UOD2180" s="645"/>
      <c r="UOE2180" s="659"/>
      <c r="UOF2180" s="654"/>
      <c r="UOG2180" s="655"/>
      <c r="UOH2180" s="655"/>
      <c r="UOI2180" s="1"/>
      <c r="UOJ2180" s="1"/>
      <c r="UOL2180" s="650"/>
      <c r="UOM2180" s="645"/>
      <c r="UON2180" s="659"/>
      <c r="UOO2180" s="654"/>
      <c r="UOP2180" s="655"/>
      <c r="UOQ2180" s="655"/>
      <c r="UOR2180" s="1"/>
      <c r="UOS2180" s="1"/>
      <c r="UOU2180" s="650"/>
      <c r="UOV2180" s="645"/>
      <c r="UOW2180" s="659"/>
      <c r="UOX2180" s="654"/>
      <c r="UOY2180" s="655"/>
      <c r="UOZ2180" s="655"/>
      <c r="UPA2180" s="1"/>
      <c r="UPB2180" s="1"/>
      <c r="UPD2180" s="650"/>
      <c r="UPE2180" s="645"/>
      <c r="UPF2180" s="659"/>
      <c r="UPG2180" s="654"/>
      <c r="UPH2180" s="655"/>
      <c r="UPI2180" s="655"/>
      <c r="UPJ2180" s="1"/>
      <c r="UPK2180" s="1"/>
      <c r="UPM2180" s="650"/>
      <c r="UPN2180" s="645"/>
      <c r="UPO2180" s="659"/>
      <c r="UPP2180" s="654"/>
      <c r="UPQ2180" s="655"/>
      <c r="UPR2180" s="655"/>
      <c r="UPS2180" s="1"/>
      <c r="UPT2180" s="1"/>
      <c r="UPV2180" s="650"/>
      <c r="UPW2180" s="645"/>
      <c r="UPX2180" s="659"/>
      <c r="UPY2180" s="654"/>
      <c r="UPZ2180" s="655"/>
      <c r="UQA2180" s="655"/>
      <c r="UQB2180" s="1"/>
      <c r="UQC2180" s="1"/>
      <c r="UQE2180" s="650"/>
      <c r="UQF2180" s="645"/>
      <c r="UQG2180" s="659"/>
      <c r="UQH2180" s="654"/>
      <c r="UQI2180" s="655"/>
      <c r="UQJ2180" s="655"/>
      <c r="UQK2180" s="1"/>
      <c r="UQL2180" s="1"/>
      <c r="UQN2180" s="650"/>
      <c r="UQO2180" s="645"/>
      <c r="UQP2180" s="659"/>
      <c r="UQQ2180" s="654"/>
      <c r="UQR2180" s="655"/>
      <c r="UQS2180" s="655"/>
      <c r="UQT2180" s="1"/>
      <c r="UQU2180" s="1"/>
      <c r="UQW2180" s="650"/>
      <c r="UQX2180" s="645"/>
      <c r="UQY2180" s="659"/>
      <c r="UQZ2180" s="654"/>
      <c r="URA2180" s="655"/>
      <c r="URB2180" s="655"/>
      <c r="URC2180" s="1"/>
      <c r="URD2180" s="1"/>
      <c r="URF2180" s="650"/>
      <c r="URG2180" s="645"/>
      <c r="URH2180" s="659"/>
      <c r="URI2180" s="654"/>
      <c r="URJ2180" s="655"/>
      <c r="URK2180" s="655"/>
      <c r="URL2180" s="1"/>
      <c r="URM2180" s="1"/>
      <c r="URO2180" s="650"/>
      <c r="URP2180" s="645"/>
      <c r="URQ2180" s="659"/>
      <c r="URR2180" s="654"/>
      <c r="URS2180" s="655"/>
      <c r="URT2180" s="655"/>
      <c r="URU2180" s="1"/>
      <c r="URV2180" s="1"/>
      <c r="URX2180" s="650"/>
      <c r="URY2180" s="645"/>
      <c r="URZ2180" s="659"/>
      <c r="USA2180" s="654"/>
      <c r="USB2180" s="655"/>
      <c r="USC2180" s="655"/>
      <c r="USD2180" s="1"/>
      <c r="USE2180" s="1"/>
      <c r="USG2180" s="650"/>
      <c r="USH2180" s="645"/>
      <c r="USI2180" s="659"/>
      <c r="USJ2180" s="654"/>
      <c r="USK2180" s="655"/>
      <c r="USL2180" s="655"/>
      <c r="USM2180" s="1"/>
      <c r="USN2180" s="1"/>
      <c r="USP2180" s="650"/>
      <c r="USQ2180" s="645"/>
      <c r="USR2180" s="659"/>
      <c r="USS2180" s="654"/>
      <c r="UST2180" s="655"/>
      <c r="USU2180" s="655"/>
      <c r="USV2180" s="1"/>
      <c r="USW2180" s="1"/>
      <c r="USY2180" s="650"/>
      <c r="USZ2180" s="645"/>
      <c r="UTA2180" s="659"/>
      <c r="UTB2180" s="654"/>
      <c r="UTC2180" s="655"/>
      <c r="UTD2180" s="655"/>
      <c r="UTE2180" s="1"/>
      <c r="UTF2180" s="1"/>
      <c r="UTH2180" s="650"/>
      <c r="UTI2180" s="645"/>
      <c r="UTJ2180" s="659"/>
      <c r="UTK2180" s="654"/>
      <c r="UTL2180" s="655"/>
      <c r="UTM2180" s="655"/>
      <c r="UTN2180" s="1"/>
      <c r="UTO2180" s="1"/>
      <c r="UTQ2180" s="650"/>
      <c r="UTR2180" s="645"/>
      <c r="UTS2180" s="659"/>
      <c r="UTT2180" s="654"/>
      <c r="UTU2180" s="655"/>
      <c r="UTV2180" s="655"/>
      <c r="UTW2180" s="1"/>
      <c r="UTX2180" s="1"/>
      <c r="UTZ2180" s="650"/>
      <c r="UUA2180" s="645"/>
      <c r="UUB2180" s="659"/>
      <c r="UUC2180" s="654"/>
      <c r="UUD2180" s="655"/>
      <c r="UUE2180" s="655"/>
      <c r="UUF2180" s="1"/>
      <c r="UUG2180" s="1"/>
      <c r="UUI2180" s="650"/>
      <c r="UUJ2180" s="645"/>
      <c r="UUK2180" s="659"/>
      <c r="UUL2180" s="654"/>
      <c r="UUM2180" s="655"/>
      <c r="UUN2180" s="655"/>
      <c r="UUO2180" s="1"/>
      <c r="UUP2180" s="1"/>
      <c r="UUR2180" s="650"/>
      <c r="UUS2180" s="645"/>
      <c r="UUT2180" s="659"/>
      <c r="UUU2180" s="654"/>
      <c r="UUV2180" s="655"/>
      <c r="UUW2180" s="655"/>
      <c r="UUX2180" s="1"/>
      <c r="UUY2180" s="1"/>
      <c r="UVA2180" s="650"/>
      <c r="UVB2180" s="645"/>
      <c r="UVC2180" s="659"/>
      <c r="UVD2180" s="654"/>
      <c r="UVE2180" s="655"/>
      <c r="UVF2180" s="655"/>
      <c r="UVG2180" s="1"/>
      <c r="UVH2180" s="1"/>
      <c r="UVJ2180" s="650"/>
      <c r="UVK2180" s="645"/>
      <c r="UVL2180" s="659"/>
      <c r="UVM2180" s="654"/>
      <c r="UVN2180" s="655"/>
      <c r="UVO2180" s="655"/>
      <c r="UVP2180" s="1"/>
      <c r="UVQ2180" s="1"/>
      <c r="UVS2180" s="650"/>
      <c r="UVT2180" s="645"/>
      <c r="UVU2180" s="659"/>
      <c r="UVV2180" s="654"/>
      <c r="UVW2180" s="655"/>
      <c r="UVX2180" s="655"/>
      <c r="UVY2180" s="1"/>
      <c r="UVZ2180" s="1"/>
      <c r="UWB2180" s="650"/>
      <c r="UWC2180" s="645"/>
      <c r="UWD2180" s="659"/>
      <c r="UWE2180" s="654"/>
      <c r="UWF2180" s="655"/>
      <c r="UWG2180" s="655"/>
      <c r="UWH2180" s="1"/>
      <c r="UWI2180" s="1"/>
      <c r="UWK2180" s="650"/>
      <c r="UWL2180" s="645"/>
      <c r="UWM2180" s="659"/>
      <c r="UWN2180" s="654"/>
      <c r="UWO2180" s="655"/>
      <c r="UWP2180" s="655"/>
      <c r="UWQ2180" s="1"/>
      <c r="UWR2180" s="1"/>
      <c r="UWT2180" s="650"/>
      <c r="UWU2180" s="645"/>
      <c r="UWV2180" s="659"/>
      <c r="UWW2180" s="654"/>
      <c r="UWX2180" s="655"/>
      <c r="UWY2180" s="655"/>
      <c r="UWZ2180" s="1"/>
      <c r="UXA2180" s="1"/>
      <c r="UXC2180" s="650"/>
      <c r="UXD2180" s="645"/>
      <c r="UXE2180" s="659"/>
      <c r="UXF2180" s="654"/>
      <c r="UXG2180" s="655"/>
      <c r="UXH2180" s="655"/>
      <c r="UXI2180" s="1"/>
      <c r="UXJ2180" s="1"/>
      <c r="UXL2180" s="650"/>
      <c r="UXM2180" s="645"/>
      <c r="UXN2180" s="659"/>
      <c r="UXO2180" s="654"/>
      <c r="UXP2180" s="655"/>
      <c r="UXQ2180" s="655"/>
      <c r="UXR2180" s="1"/>
      <c r="UXS2180" s="1"/>
      <c r="UXU2180" s="650"/>
      <c r="UXV2180" s="645"/>
      <c r="UXW2180" s="659"/>
      <c r="UXX2180" s="654"/>
      <c r="UXY2180" s="655"/>
      <c r="UXZ2180" s="655"/>
      <c r="UYA2180" s="1"/>
      <c r="UYB2180" s="1"/>
      <c r="UYD2180" s="650"/>
      <c r="UYE2180" s="645"/>
      <c r="UYF2180" s="659"/>
      <c r="UYG2180" s="654"/>
      <c r="UYH2180" s="655"/>
      <c r="UYI2180" s="655"/>
      <c r="UYJ2180" s="1"/>
      <c r="UYK2180" s="1"/>
      <c r="UYM2180" s="650"/>
      <c r="UYN2180" s="645"/>
      <c r="UYO2180" s="659"/>
      <c r="UYP2180" s="654"/>
      <c r="UYQ2180" s="655"/>
      <c r="UYR2180" s="655"/>
      <c r="UYS2180" s="1"/>
      <c r="UYT2180" s="1"/>
      <c r="UYV2180" s="650"/>
      <c r="UYW2180" s="645"/>
      <c r="UYX2180" s="659"/>
      <c r="UYY2180" s="654"/>
      <c r="UYZ2180" s="655"/>
      <c r="UZA2180" s="655"/>
      <c r="UZB2180" s="1"/>
      <c r="UZC2180" s="1"/>
      <c r="UZE2180" s="650"/>
      <c r="UZF2180" s="645"/>
      <c r="UZG2180" s="659"/>
      <c r="UZH2180" s="654"/>
      <c r="UZI2180" s="655"/>
      <c r="UZJ2180" s="655"/>
      <c r="UZK2180" s="1"/>
      <c r="UZL2180" s="1"/>
      <c r="UZN2180" s="650"/>
      <c r="UZO2180" s="645"/>
      <c r="UZP2180" s="659"/>
      <c r="UZQ2180" s="654"/>
      <c r="UZR2180" s="655"/>
      <c r="UZS2180" s="655"/>
      <c r="UZT2180" s="1"/>
      <c r="UZU2180" s="1"/>
      <c r="UZW2180" s="650"/>
      <c r="UZX2180" s="645"/>
      <c r="UZY2180" s="659"/>
      <c r="UZZ2180" s="654"/>
      <c r="VAA2180" s="655"/>
      <c r="VAB2180" s="655"/>
      <c r="VAC2180" s="1"/>
      <c r="VAD2180" s="1"/>
      <c r="VAF2180" s="650"/>
      <c r="VAG2180" s="645"/>
      <c r="VAH2180" s="659"/>
      <c r="VAI2180" s="654"/>
      <c r="VAJ2180" s="655"/>
      <c r="VAK2180" s="655"/>
      <c r="VAL2180" s="1"/>
      <c r="VAM2180" s="1"/>
      <c r="VAO2180" s="650"/>
      <c r="VAP2180" s="645"/>
      <c r="VAQ2180" s="659"/>
      <c r="VAR2180" s="654"/>
      <c r="VAS2180" s="655"/>
      <c r="VAT2180" s="655"/>
      <c r="VAU2180" s="1"/>
      <c r="VAV2180" s="1"/>
      <c r="VAX2180" s="650"/>
      <c r="VAY2180" s="645"/>
      <c r="VAZ2180" s="659"/>
      <c r="VBA2180" s="654"/>
      <c r="VBB2180" s="655"/>
      <c r="VBC2180" s="655"/>
      <c r="VBD2180" s="1"/>
      <c r="VBE2180" s="1"/>
      <c r="VBG2180" s="650"/>
      <c r="VBH2180" s="645"/>
      <c r="VBI2180" s="659"/>
      <c r="VBJ2180" s="654"/>
      <c r="VBK2180" s="655"/>
      <c r="VBL2180" s="655"/>
      <c r="VBM2180" s="1"/>
      <c r="VBN2180" s="1"/>
      <c r="VBP2180" s="650"/>
      <c r="VBQ2180" s="645"/>
      <c r="VBR2180" s="659"/>
      <c r="VBS2180" s="654"/>
      <c r="VBT2180" s="655"/>
      <c r="VBU2180" s="655"/>
      <c r="VBV2180" s="1"/>
      <c r="VBW2180" s="1"/>
      <c r="VBY2180" s="650"/>
      <c r="VBZ2180" s="645"/>
      <c r="VCA2180" s="659"/>
      <c r="VCB2180" s="654"/>
      <c r="VCC2180" s="655"/>
      <c r="VCD2180" s="655"/>
      <c r="VCE2180" s="1"/>
      <c r="VCF2180" s="1"/>
      <c r="VCH2180" s="650"/>
      <c r="VCI2180" s="645"/>
      <c r="VCJ2180" s="659"/>
      <c r="VCK2180" s="654"/>
      <c r="VCL2180" s="655"/>
      <c r="VCM2180" s="655"/>
      <c r="VCN2180" s="1"/>
      <c r="VCO2180" s="1"/>
      <c r="VCQ2180" s="650"/>
      <c r="VCR2180" s="645"/>
      <c r="VCS2180" s="659"/>
      <c r="VCT2180" s="654"/>
      <c r="VCU2180" s="655"/>
      <c r="VCV2180" s="655"/>
      <c r="VCW2180" s="1"/>
      <c r="VCX2180" s="1"/>
      <c r="VCZ2180" s="650"/>
      <c r="VDA2180" s="645"/>
      <c r="VDB2180" s="659"/>
      <c r="VDC2180" s="654"/>
      <c r="VDD2180" s="655"/>
      <c r="VDE2180" s="655"/>
      <c r="VDF2180" s="1"/>
      <c r="VDG2180" s="1"/>
      <c r="VDI2180" s="650"/>
      <c r="VDJ2180" s="645"/>
      <c r="VDK2180" s="659"/>
      <c r="VDL2180" s="654"/>
      <c r="VDM2180" s="655"/>
      <c r="VDN2180" s="655"/>
      <c r="VDO2180" s="1"/>
      <c r="VDP2180" s="1"/>
      <c r="VDR2180" s="650"/>
      <c r="VDS2180" s="645"/>
      <c r="VDT2180" s="659"/>
      <c r="VDU2180" s="654"/>
      <c r="VDV2180" s="655"/>
      <c r="VDW2180" s="655"/>
      <c r="VDX2180" s="1"/>
      <c r="VDY2180" s="1"/>
      <c r="VEA2180" s="650"/>
      <c r="VEB2180" s="645"/>
      <c r="VEC2180" s="659"/>
      <c r="VED2180" s="654"/>
      <c r="VEE2180" s="655"/>
      <c r="VEF2180" s="655"/>
      <c r="VEG2180" s="1"/>
      <c r="VEH2180" s="1"/>
      <c r="VEJ2180" s="650"/>
      <c r="VEK2180" s="645"/>
      <c r="VEL2180" s="659"/>
      <c r="VEM2180" s="654"/>
      <c r="VEN2180" s="655"/>
      <c r="VEO2180" s="655"/>
      <c r="VEP2180" s="1"/>
      <c r="VEQ2180" s="1"/>
      <c r="VES2180" s="650"/>
      <c r="VET2180" s="645"/>
      <c r="VEU2180" s="659"/>
      <c r="VEV2180" s="654"/>
      <c r="VEW2180" s="655"/>
      <c r="VEX2180" s="655"/>
      <c r="VEY2180" s="1"/>
      <c r="VEZ2180" s="1"/>
      <c r="VFB2180" s="650"/>
      <c r="VFC2180" s="645"/>
      <c r="VFD2180" s="659"/>
      <c r="VFE2180" s="654"/>
      <c r="VFF2180" s="655"/>
      <c r="VFG2180" s="655"/>
      <c r="VFH2180" s="1"/>
      <c r="VFI2180" s="1"/>
      <c r="VFK2180" s="650"/>
      <c r="VFL2180" s="645"/>
      <c r="VFM2180" s="659"/>
      <c r="VFN2180" s="654"/>
      <c r="VFO2180" s="655"/>
      <c r="VFP2180" s="655"/>
      <c r="VFQ2180" s="1"/>
      <c r="VFR2180" s="1"/>
      <c r="VFT2180" s="650"/>
      <c r="VFU2180" s="645"/>
      <c r="VFV2180" s="659"/>
      <c r="VFW2180" s="654"/>
      <c r="VFX2180" s="655"/>
      <c r="VFY2180" s="655"/>
      <c r="VFZ2180" s="1"/>
      <c r="VGA2180" s="1"/>
      <c r="VGC2180" s="650"/>
      <c r="VGD2180" s="645"/>
      <c r="VGE2180" s="659"/>
      <c r="VGF2180" s="654"/>
      <c r="VGG2180" s="655"/>
      <c r="VGH2180" s="655"/>
      <c r="VGI2180" s="1"/>
      <c r="VGJ2180" s="1"/>
      <c r="VGL2180" s="650"/>
      <c r="VGM2180" s="645"/>
      <c r="VGN2180" s="659"/>
      <c r="VGO2180" s="654"/>
      <c r="VGP2180" s="655"/>
      <c r="VGQ2180" s="655"/>
      <c r="VGR2180" s="1"/>
      <c r="VGS2180" s="1"/>
      <c r="VGU2180" s="650"/>
      <c r="VGV2180" s="645"/>
      <c r="VGW2180" s="659"/>
      <c r="VGX2180" s="654"/>
      <c r="VGY2180" s="655"/>
      <c r="VGZ2180" s="655"/>
      <c r="VHA2180" s="1"/>
      <c r="VHB2180" s="1"/>
      <c r="VHD2180" s="650"/>
      <c r="VHE2180" s="645"/>
      <c r="VHF2180" s="659"/>
      <c r="VHG2180" s="654"/>
      <c r="VHH2180" s="655"/>
      <c r="VHI2180" s="655"/>
      <c r="VHJ2180" s="1"/>
      <c r="VHK2180" s="1"/>
      <c r="VHM2180" s="650"/>
      <c r="VHN2180" s="645"/>
      <c r="VHO2180" s="659"/>
      <c r="VHP2180" s="654"/>
      <c r="VHQ2180" s="655"/>
      <c r="VHR2180" s="655"/>
      <c r="VHS2180" s="1"/>
      <c r="VHT2180" s="1"/>
      <c r="VHV2180" s="650"/>
      <c r="VHW2180" s="645"/>
      <c r="VHX2180" s="659"/>
      <c r="VHY2180" s="654"/>
      <c r="VHZ2180" s="655"/>
      <c r="VIA2180" s="655"/>
      <c r="VIB2180" s="1"/>
      <c r="VIC2180" s="1"/>
      <c r="VIE2180" s="650"/>
      <c r="VIF2180" s="645"/>
      <c r="VIG2180" s="659"/>
      <c r="VIH2180" s="654"/>
      <c r="VII2180" s="655"/>
      <c r="VIJ2180" s="655"/>
      <c r="VIK2180" s="1"/>
      <c r="VIL2180" s="1"/>
      <c r="VIN2180" s="650"/>
      <c r="VIO2180" s="645"/>
      <c r="VIP2180" s="659"/>
      <c r="VIQ2180" s="654"/>
      <c r="VIR2180" s="655"/>
      <c r="VIS2180" s="655"/>
      <c r="VIT2180" s="1"/>
      <c r="VIU2180" s="1"/>
      <c r="VIW2180" s="650"/>
      <c r="VIX2180" s="645"/>
      <c r="VIY2180" s="659"/>
      <c r="VIZ2180" s="654"/>
      <c r="VJA2180" s="655"/>
      <c r="VJB2180" s="655"/>
      <c r="VJC2180" s="1"/>
      <c r="VJD2180" s="1"/>
      <c r="VJF2180" s="650"/>
      <c r="VJG2180" s="645"/>
      <c r="VJH2180" s="659"/>
      <c r="VJI2180" s="654"/>
      <c r="VJJ2180" s="655"/>
      <c r="VJK2180" s="655"/>
      <c r="VJL2180" s="1"/>
      <c r="VJM2180" s="1"/>
      <c r="VJO2180" s="650"/>
      <c r="VJP2180" s="645"/>
      <c r="VJQ2180" s="659"/>
      <c r="VJR2180" s="654"/>
      <c r="VJS2180" s="655"/>
      <c r="VJT2180" s="655"/>
      <c r="VJU2180" s="1"/>
      <c r="VJV2180" s="1"/>
      <c r="VJX2180" s="650"/>
      <c r="VJY2180" s="645"/>
      <c r="VJZ2180" s="659"/>
      <c r="VKA2180" s="654"/>
      <c r="VKB2180" s="655"/>
      <c r="VKC2180" s="655"/>
      <c r="VKD2180" s="1"/>
      <c r="VKE2180" s="1"/>
      <c r="VKG2180" s="650"/>
      <c r="VKH2180" s="645"/>
      <c r="VKI2180" s="659"/>
      <c r="VKJ2180" s="654"/>
      <c r="VKK2180" s="655"/>
      <c r="VKL2180" s="655"/>
      <c r="VKM2180" s="1"/>
      <c r="VKN2180" s="1"/>
      <c r="VKP2180" s="650"/>
      <c r="VKQ2180" s="645"/>
      <c r="VKR2180" s="659"/>
      <c r="VKS2180" s="654"/>
      <c r="VKT2180" s="655"/>
      <c r="VKU2180" s="655"/>
      <c r="VKV2180" s="1"/>
      <c r="VKW2180" s="1"/>
      <c r="VKY2180" s="650"/>
      <c r="VKZ2180" s="645"/>
      <c r="VLA2180" s="659"/>
      <c r="VLB2180" s="654"/>
      <c r="VLC2180" s="655"/>
      <c r="VLD2180" s="655"/>
      <c r="VLE2180" s="1"/>
      <c r="VLF2180" s="1"/>
      <c r="VLH2180" s="650"/>
      <c r="VLI2180" s="645"/>
      <c r="VLJ2180" s="659"/>
      <c r="VLK2180" s="654"/>
      <c r="VLL2180" s="655"/>
      <c r="VLM2180" s="655"/>
      <c r="VLN2180" s="1"/>
      <c r="VLO2180" s="1"/>
      <c r="VLQ2180" s="650"/>
      <c r="VLR2180" s="645"/>
      <c r="VLS2180" s="659"/>
      <c r="VLT2180" s="654"/>
      <c r="VLU2180" s="655"/>
      <c r="VLV2180" s="655"/>
      <c r="VLW2180" s="1"/>
      <c r="VLX2180" s="1"/>
      <c r="VLZ2180" s="650"/>
      <c r="VMA2180" s="645"/>
      <c r="VMB2180" s="659"/>
      <c r="VMC2180" s="654"/>
      <c r="VMD2180" s="655"/>
      <c r="VME2180" s="655"/>
      <c r="VMF2180" s="1"/>
      <c r="VMG2180" s="1"/>
      <c r="VMI2180" s="650"/>
      <c r="VMJ2180" s="645"/>
      <c r="VMK2180" s="659"/>
      <c r="VML2180" s="654"/>
      <c r="VMM2180" s="655"/>
      <c r="VMN2180" s="655"/>
      <c r="VMO2180" s="1"/>
      <c r="VMP2180" s="1"/>
      <c r="VMR2180" s="650"/>
      <c r="VMS2180" s="645"/>
      <c r="VMT2180" s="659"/>
      <c r="VMU2180" s="654"/>
      <c r="VMV2180" s="655"/>
      <c r="VMW2180" s="655"/>
      <c r="VMX2180" s="1"/>
      <c r="VMY2180" s="1"/>
      <c r="VNA2180" s="650"/>
      <c r="VNB2180" s="645"/>
      <c r="VNC2180" s="659"/>
      <c r="VND2180" s="654"/>
      <c r="VNE2180" s="655"/>
      <c r="VNF2180" s="655"/>
      <c r="VNG2180" s="1"/>
      <c r="VNH2180" s="1"/>
      <c r="VNJ2180" s="650"/>
      <c r="VNK2180" s="645"/>
      <c r="VNL2180" s="659"/>
      <c r="VNM2180" s="654"/>
      <c r="VNN2180" s="655"/>
      <c r="VNO2180" s="655"/>
      <c r="VNP2180" s="1"/>
      <c r="VNQ2180" s="1"/>
      <c r="VNS2180" s="650"/>
      <c r="VNT2180" s="645"/>
      <c r="VNU2180" s="659"/>
      <c r="VNV2180" s="654"/>
      <c r="VNW2180" s="655"/>
      <c r="VNX2180" s="655"/>
      <c r="VNY2180" s="1"/>
      <c r="VNZ2180" s="1"/>
      <c r="VOB2180" s="650"/>
      <c r="VOC2180" s="645"/>
      <c r="VOD2180" s="659"/>
      <c r="VOE2180" s="654"/>
      <c r="VOF2180" s="655"/>
      <c r="VOG2180" s="655"/>
      <c r="VOH2180" s="1"/>
      <c r="VOI2180" s="1"/>
      <c r="VOK2180" s="650"/>
      <c r="VOL2180" s="645"/>
      <c r="VOM2180" s="659"/>
      <c r="VON2180" s="654"/>
      <c r="VOO2180" s="655"/>
      <c r="VOP2180" s="655"/>
      <c r="VOQ2180" s="1"/>
      <c r="VOR2180" s="1"/>
      <c r="VOT2180" s="650"/>
      <c r="VOU2180" s="645"/>
      <c r="VOV2180" s="659"/>
      <c r="VOW2180" s="654"/>
      <c r="VOX2180" s="655"/>
      <c r="VOY2180" s="655"/>
      <c r="VOZ2180" s="1"/>
      <c r="VPA2180" s="1"/>
      <c r="VPC2180" s="650"/>
      <c r="VPD2180" s="645"/>
      <c r="VPE2180" s="659"/>
      <c r="VPF2180" s="654"/>
      <c r="VPG2180" s="655"/>
      <c r="VPH2180" s="655"/>
      <c r="VPI2180" s="1"/>
      <c r="VPJ2180" s="1"/>
      <c r="VPL2180" s="650"/>
      <c r="VPM2180" s="645"/>
      <c r="VPN2180" s="659"/>
      <c r="VPO2180" s="654"/>
      <c r="VPP2180" s="655"/>
      <c r="VPQ2180" s="655"/>
      <c r="VPR2180" s="1"/>
      <c r="VPS2180" s="1"/>
      <c r="VPU2180" s="650"/>
      <c r="VPV2180" s="645"/>
      <c r="VPW2180" s="659"/>
      <c r="VPX2180" s="654"/>
      <c r="VPY2180" s="655"/>
      <c r="VPZ2180" s="655"/>
      <c r="VQA2180" s="1"/>
      <c r="VQB2180" s="1"/>
      <c r="VQD2180" s="650"/>
      <c r="VQE2180" s="645"/>
      <c r="VQF2180" s="659"/>
      <c r="VQG2180" s="654"/>
      <c r="VQH2180" s="655"/>
      <c r="VQI2180" s="655"/>
      <c r="VQJ2180" s="1"/>
      <c r="VQK2180" s="1"/>
      <c r="VQM2180" s="650"/>
      <c r="VQN2180" s="645"/>
      <c r="VQO2180" s="659"/>
      <c r="VQP2180" s="654"/>
      <c r="VQQ2180" s="655"/>
      <c r="VQR2180" s="655"/>
      <c r="VQS2180" s="1"/>
      <c r="VQT2180" s="1"/>
      <c r="VQV2180" s="650"/>
      <c r="VQW2180" s="645"/>
      <c r="VQX2180" s="659"/>
      <c r="VQY2180" s="654"/>
      <c r="VQZ2180" s="655"/>
      <c r="VRA2180" s="655"/>
      <c r="VRB2180" s="1"/>
      <c r="VRC2180" s="1"/>
      <c r="VRE2180" s="650"/>
      <c r="VRF2180" s="645"/>
      <c r="VRG2180" s="659"/>
      <c r="VRH2180" s="654"/>
      <c r="VRI2180" s="655"/>
      <c r="VRJ2180" s="655"/>
      <c r="VRK2180" s="1"/>
      <c r="VRL2180" s="1"/>
      <c r="VRN2180" s="650"/>
      <c r="VRO2180" s="645"/>
      <c r="VRP2180" s="659"/>
      <c r="VRQ2180" s="654"/>
      <c r="VRR2180" s="655"/>
      <c r="VRS2180" s="655"/>
      <c r="VRT2180" s="1"/>
      <c r="VRU2180" s="1"/>
      <c r="VRW2180" s="650"/>
      <c r="VRX2180" s="645"/>
      <c r="VRY2180" s="659"/>
      <c r="VRZ2180" s="654"/>
      <c r="VSA2180" s="655"/>
      <c r="VSB2180" s="655"/>
      <c r="VSC2180" s="1"/>
      <c r="VSD2180" s="1"/>
      <c r="VSF2180" s="650"/>
      <c r="VSG2180" s="645"/>
      <c r="VSH2180" s="659"/>
      <c r="VSI2180" s="654"/>
      <c r="VSJ2180" s="655"/>
      <c r="VSK2180" s="655"/>
      <c r="VSL2180" s="1"/>
      <c r="VSM2180" s="1"/>
      <c r="VSO2180" s="650"/>
      <c r="VSP2180" s="645"/>
      <c r="VSQ2180" s="659"/>
      <c r="VSR2180" s="654"/>
      <c r="VSS2180" s="655"/>
      <c r="VST2180" s="655"/>
      <c r="VSU2180" s="1"/>
      <c r="VSV2180" s="1"/>
      <c r="VSX2180" s="650"/>
      <c r="VSY2180" s="645"/>
      <c r="VSZ2180" s="659"/>
      <c r="VTA2180" s="654"/>
      <c r="VTB2180" s="655"/>
      <c r="VTC2180" s="655"/>
      <c r="VTD2180" s="1"/>
      <c r="VTE2180" s="1"/>
      <c r="VTG2180" s="650"/>
      <c r="VTH2180" s="645"/>
      <c r="VTI2180" s="659"/>
      <c r="VTJ2180" s="654"/>
      <c r="VTK2180" s="655"/>
      <c r="VTL2180" s="655"/>
      <c r="VTM2180" s="1"/>
      <c r="VTN2180" s="1"/>
      <c r="VTP2180" s="650"/>
      <c r="VTQ2180" s="645"/>
      <c r="VTR2180" s="659"/>
      <c r="VTS2180" s="654"/>
      <c r="VTT2180" s="655"/>
      <c r="VTU2180" s="655"/>
      <c r="VTV2180" s="1"/>
      <c r="VTW2180" s="1"/>
      <c r="VTY2180" s="650"/>
      <c r="VTZ2180" s="645"/>
      <c r="VUA2180" s="659"/>
      <c r="VUB2180" s="654"/>
      <c r="VUC2180" s="655"/>
      <c r="VUD2180" s="655"/>
      <c r="VUE2180" s="1"/>
      <c r="VUF2180" s="1"/>
      <c r="VUH2180" s="650"/>
      <c r="VUI2180" s="645"/>
      <c r="VUJ2180" s="659"/>
      <c r="VUK2180" s="654"/>
      <c r="VUL2180" s="655"/>
      <c r="VUM2180" s="655"/>
      <c r="VUN2180" s="1"/>
      <c r="VUO2180" s="1"/>
      <c r="VUQ2180" s="650"/>
      <c r="VUR2180" s="645"/>
      <c r="VUS2180" s="659"/>
      <c r="VUT2180" s="654"/>
      <c r="VUU2180" s="655"/>
      <c r="VUV2180" s="655"/>
      <c r="VUW2180" s="1"/>
      <c r="VUX2180" s="1"/>
      <c r="VUZ2180" s="650"/>
      <c r="VVA2180" s="645"/>
      <c r="VVB2180" s="659"/>
      <c r="VVC2180" s="654"/>
      <c r="VVD2180" s="655"/>
      <c r="VVE2180" s="655"/>
      <c r="VVF2180" s="1"/>
      <c r="VVG2180" s="1"/>
      <c r="VVI2180" s="650"/>
      <c r="VVJ2180" s="645"/>
      <c r="VVK2180" s="659"/>
      <c r="VVL2180" s="654"/>
      <c r="VVM2180" s="655"/>
      <c r="VVN2180" s="655"/>
      <c r="VVO2180" s="1"/>
      <c r="VVP2180" s="1"/>
      <c r="VVR2180" s="650"/>
      <c r="VVS2180" s="645"/>
      <c r="VVT2180" s="659"/>
      <c r="VVU2180" s="654"/>
      <c r="VVV2180" s="655"/>
      <c r="VVW2180" s="655"/>
      <c r="VVX2180" s="1"/>
      <c r="VVY2180" s="1"/>
      <c r="VWA2180" s="650"/>
      <c r="VWB2180" s="645"/>
      <c r="VWC2180" s="659"/>
      <c r="VWD2180" s="654"/>
      <c r="VWE2180" s="655"/>
      <c r="VWF2180" s="655"/>
      <c r="VWG2180" s="1"/>
      <c r="VWH2180" s="1"/>
      <c r="VWJ2180" s="650"/>
      <c r="VWK2180" s="645"/>
      <c r="VWL2180" s="659"/>
      <c r="VWM2180" s="654"/>
      <c r="VWN2180" s="655"/>
      <c r="VWO2180" s="655"/>
      <c r="VWP2180" s="1"/>
      <c r="VWQ2180" s="1"/>
      <c r="VWS2180" s="650"/>
      <c r="VWT2180" s="645"/>
      <c r="VWU2180" s="659"/>
      <c r="VWV2180" s="654"/>
      <c r="VWW2180" s="655"/>
      <c r="VWX2180" s="655"/>
      <c r="VWY2180" s="1"/>
      <c r="VWZ2180" s="1"/>
      <c r="VXB2180" s="650"/>
      <c r="VXC2180" s="645"/>
      <c r="VXD2180" s="659"/>
      <c r="VXE2180" s="654"/>
      <c r="VXF2180" s="655"/>
      <c r="VXG2180" s="655"/>
      <c r="VXH2180" s="1"/>
      <c r="VXI2180" s="1"/>
      <c r="VXK2180" s="650"/>
      <c r="VXL2180" s="645"/>
      <c r="VXM2180" s="659"/>
      <c r="VXN2180" s="654"/>
      <c r="VXO2180" s="655"/>
      <c r="VXP2180" s="655"/>
      <c r="VXQ2180" s="1"/>
      <c r="VXR2180" s="1"/>
      <c r="VXT2180" s="650"/>
      <c r="VXU2180" s="645"/>
      <c r="VXV2180" s="659"/>
      <c r="VXW2180" s="654"/>
      <c r="VXX2180" s="655"/>
      <c r="VXY2180" s="655"/>
      <c r="VXZ2180" s="1"/>
      <c r="VYA2180" s="1"/>
      <c r="VYC2180" s="650"/>
      <c r="VYD2180" s="645"/>
      <c r="VYE2180" s="659"/>
      <c r="VYF2180" s="654"/>
      <c r="VYG2180" s="655"/>
      <c r="VYH2180" s="655"/>
      <c r="VYI2180" s="1"/>
      <c r="VYJ2180" s="1"/>
      <c r="VYL2180" s="650"/>
      <c r="VYM2180" s="645"/>
      <c r="VYN2180" s="659"/>
      <c r="VYO2180" s="654"/>
      <c r="VYP2180" s="655"/>
      <c r="VYQ2180" s="655"/>
      <c r="VYR2180" s="1"/>
      <c r="VYS2180" s="1"/>
      <c r="VYU2180" s="650"/>
      <c r="VYV2180" s="645"/>
      <c r="VYW2180" s="659"/>
      <c r="VYX2180" s="654"/>
      <c r="VYY2180" s="655"/>
      <c r="VYZ2180" s="655"/>
      <c r="VZA2180" s="1"/>
      <c r="VZB2180" s="1"/>
      <c r="VZD2180" s="650"/>
      <c r="VZE2180" s="645"/>
      <c r="VZF2180" s="659"/>
      <c r="VZG2180" s="654"/>
      <c r="VZH2180" s="655"/>
      <c r="VZI2180" s="655"/>
      <c r="VZJ2180" s="1"/>
      <c r="VZK2180" s="1"/>
      <c r="VZM2180" s="650"/>
      <c r="VZN2180" s="645"/>
      <c r="VZO2180" s="659"/>
      <c r="VZP2180" s="654"/>
      <c r="VZQ2180" s="655"/>
      <c r="VZR2180" s="655"/>
      <c r="VZS2180" s="1"/>
      <c r="VZT2180" s="1"/>
      <c r="VZV2180" s="650"/>
      <c r="VZW2180" s="645"/>
      <c r="VZX2180" s="659"/>
      <c r="VZY2180" s="654"/>
      <c r="VZZ2180" s="655"/>
      <c r="WAA2180" s="655"/>
      <c r="WAB2180" s="1"/>
      <c r="WAC2180" s="1"/>
      <c r="WAE2180" s="650"/>
      <c r="WAF2180" s="645"/>
      <c r="WAG2180" s="659"/>
      <c r="WAH2180" s="654"/>
      <c r="WAI2180" s="655"/>
      <c r="WAJ2180" s="655"/>
      <c r="WAK2180" s="1"/>
      <c r="WAL2180" s="1"/>
      <c r="WAN2180" s="650"/>
      <c r="WAO2180" s="645"/>
      <c r="WAP2180" s="659"/>
      <c r="WAQ2180" s="654"/>
      <c r="WAR2180" s="655"/>
      <c r="WAS2180" s="655"/>
      <c r="WAT2180" s="1"/>
      <c r="WAU2180" s="1"/>
      <c r="WAW2180" s="650"/>
      <c r="WAX2180" s="645"/>
      <c r="WAY2180" s="659"/>
      <c r="WAZ2180" s="654"/>
      <c r="WBA2180" s="655"/>
      <c r="WBB2180" s="655"/>
      <c r="WBC2180" s="1"/>
      <c r="WBD2180" s="1"/>
      <c r="WBF2180" s="650"/>
      <c r="WBG2180" s="645"/>
      <c r="WBH2180" s="659"/>
      <c r="WBI2180" s="654"/>
      <c r="WBJ2180" s="655"/>
      <c r="WBK2180" s="655"/>
      <c r="WBL2180" s="1"/>
      <c r="WBM2180" s="1"/>
      <c r="WBO2180" s="650"/>
      <c r="WBP2180" s="645"/>
      <c r="WBQ2180" s="659"/>
      <c r="WBR2180" s="654"/>
      <c r="WBS2180" s="655"/>
      <c r="WBT2180" s="655"/>
      <c r="WBU2180" s="1"/>
      <c r="WBV2180" s="1"/>
      <c r="WBX2180" s="650"/>
      <c r="WBY2180" s="645"/>
      <c r="WBZ2180" s="659"/>
      <c r="WCA2180" s="654"/>
      <c r="WCB2180" s="655"/>
      <c r="WCC2180" s="655"/>
      <c r="WCD2180" s="1"/>
      <c r="WCE2180" s="1"/>
      <c r="WCG2180" s="650"/>
      <c r="WCH2180" s="645"/>
      <c r="WCI2180" s="659"/>
      <c r="WCJ2180" s="654"/>
      <c r="WCK2180" s="655"/>
      <c r="WCL2180" s="655"/>
      <c r="WCM2180" s="1"/>
      <c r="WCN2180" s="1"/>
      <c r="WCP2180" s="650"/>
      <c r="WCQ2180" s="645"/>
      <c r="WCR2180" s="659"/>
      <c r="WCS2180" s="654"/>
      <c r="WCT2180" s="655"/>
      <c r="WCU2180" s="655"/>
      <c r="WCV2180" s="1"/>
      <c r="WCW2180" s="1"/>
      <c r="WCY2180" s="650"/>
      <c r="WCZ2180" s="645"/>
      <c r="WDA2180" s="659"/>
      <c r="WDB2180" s="654"/>
      <c r="WDC2180" s="655"/>
      <c r="WDD2180" s="655"/>
      <c r="WDE2180" s="1"/>
      <c r="WDF2180" s="1"/>
      <c r="WDH2180" s="650"/>
      <c r="WDI2180" s="645"/>
      <c r="WDJ2180" s="659"/>
      <c r="WDK2180" s="654"/>
      <c r="WDL2180" s="655"/>
      <c r="WDM2180" s="655"/>
      <c r="WDN2180" s="1"/>
      <c r="WDO2180" s="1"/>
      <c r="WDQ2180" s="650"/>
      <c r="WDR2180" s="645"/>
      <c r="WDS2180" s="659"/>
      <c r="WDT2180" s="654"/>
      <c r="WDU2180" s="655"/>
      <c r="WDV2180" s="655"/>
      <c r="WDW2180" s="1"/>
      <c r="WDX2180" s="1"/>
      <c r="WDZ2180" s="650"/>
      <c r="WEA2180" s="645"/>
      <c r="WEB2180" s="659"/>
      <c r="WEC2180" s="654"/>
      <c r="WED2180" s="655"/>
      <c r="WEE2180" s="655"/>
      <c r="WEF2180" s="1"/>
      <c r="WEG2180" s="1"/>
      <c r="WEI2180" s="650"/>
      <c r="WEJ2180" s="645"/>
      <c r="WEK2180" s="659"/>
      <c r="WEL2180" s="654"/>
      <c r="WEM2180" s="655"/>
      <c r="WEN2180" s="655"/>
      <c r="WEO2180" s="1"/>
      <c r="WEP2180" s="1"/>
      <c r="WER2180" s="650"/>
      <c r="WES2180" s="645"/>
      <c r="WET2180" s="659"/>
      <c r="WEU2180" s="654"/>
      <c r="WEV2180" s="655"/>
      <c r="WEW2180" s="655"/>
      <c r="WEX2180" s="1"/>
      <c r="WEY2180" s="1"/>
      <c r="WFA2180" s="650"/>
      <c r="WFB2180" s="645"/>
      <c r="WFC2180" s="659"/>
      <c r="WFD2180" s="654"/>
      <c r="WFE2180" s="655"/>
      <c r="WFF2180" s="655"/>
      <c r="WFG2180" s="1"/>
      <c r="WFH2180" s="1"/>
      <c r="WFJ2180" s="650"/>
      <c r="WFK2180" s="645"/>
      <c r="WFL2180" s="659"/>
      <c r="WFM2180" s="654"/>
      <c r="WFN2180" s="655"/>
      <c r="WFO2180" s="655"/>
      <c r="WFP2180" s="1"/>
      <c r="WFQ2180" s="1"/>
      <c r="WFS2180" s="650"/>
      <c r="WFT2180" s="645"/>
      <c r="WFU2180" s="659"/>
      <c r="WFV2180" s="654"/>
      <c r="WFW2180" s="655"/>
      <c r="WFX2180" s="655"/>
      <c r="WFY2180" s="1"/>
      <c r="WFZ2180" s="1"/>
      <c r="WGB2180" s="650"/>
      <c r="WGC2180" s="645"/>
      <c r="WGD2180" s="659"/>
      <c r="WGE2180" s="654"/>
      <c r="WGF2180" s="655"/>
      <c r="WGG2180" s="655"/>
      <c r="WGH2180" s="1"/>
      <c r="WGI2180" s="1"/>
      <c r="WGK2180" s="650"/>
      <c r="WGL2180" s="645"/>
      <c r="WGM2180" s="659"/>
      <c r="WGN2180" s="654"/>
      <c r="WGO2180" s="655"/>
      <c r="WGP2180" s="655"/>
      <c r="WGQ2180" s="1"/>
      <c r="WGR2180" s="1"/>
      <c r="WGT2180" s="650"/>
      <c r="WGU2180" s="645"/>
      <c r="WGV2180" s="659"/>
      <c r="WGW2180" s="654"/>
      <c r="WGX2180" s="655"/>
      <c r="WGY2180" s="655"/>
      <c r="WGZ2180" s="1"/>
      <c r="WHA2180" s="1"/>
      <c r="WHC2180" s="650"/>
      <c r="WHD2180" s="645"/>
      <c r="WHE2180" s="659"/>
      <c r="WHF2180" s="654"/>
      <c r="WHG2180" s="655"/>
      <c r="WHH2180" s="655"/>
      <c r="WHI2180" s="1"/>
      <c r="WHJ2180" s="1"/>
      <c r="WHL2180" s="650"/>
      <c r="WHM2180" s="645"/>
      <c r="WHN2180" s="659"/>
      <c r="WHO2180" s="654"/>
      <c r="WHP2180" s="655"/>
      <c r="WHQ2180" s="655"/>
      <c r="WHR2180" s="1"/>
      <c r="WHS2180" s="1"/>
      <c r="WHU2180" s="650"/>
      <c r="WHV2180" s="645"/>
      <c r="WHW2180" s="659"/>
      <c r="WHX2180" s="654"/>
      <c r="WHY2180" s="655"/>
      <c r="WHZ2180" s="655"/>
      <c r="WIA2180" s="1"/>
      <c r="WIB2180" s="1"/>
      <c r="WID2180" s="650"/>
      <c r="WIE2180" s="645"/>
      <c r="WIF2180" s="659"/>
      <c r="WIG2180" s="654"/>
      <c r="WIH2180" s="655"/>
      <c r="WII2180" s="655"/>
      <c r="WIJ2180" s="1"/>
      <c r="WIK2180" s="1"/>
      <c r="WIM2180" s="650"/>
      <c r="WIN2180" s="645"/>
      <c r="WIO2180" s="659"/>
      <c r="WIP2180" s="654"/>
      <c r="WIQ2180" s="655"/>
      <c r="WIR2180" s="655"/>
      <c r="WIS2180" s="1"/>
      <c r="WIT2180" s="1"/>
      <c r="WIV2180" s="650"/>
      <c r="WIW2180" s="645"/>
      <c r="WIX2180" s="659"/>
      <c r="WIY2180" s="654"/>
      <c r="WIZ2180" s="655"/>
      <c r="WJA2180" s="655"/>
      <c r="WJB2180" s="1"/>
      <c r="WJC2180" s="1"/>
      <c r="WJE2180" s="650"/>
      <c r="WJF2180" s="645"/>
      <c r="WJG2180" s="659"/>
      <c r="WJH2180" s="654"/>
      <c r="WJI2180" s="655"/>
      <c r="WJJ2180" s="655"/>
      <c r="WJK2180" s="1"/>
      <c r="WJL2180" s="1"/>
      <c r="WJN2180" s="650"/>
      <c r="WJO2180" s="645"/>
      <c r="WJP2180" s="659"/>
      <c r="WJQ2180" s="654"/>
      <c r="WJR2180" s="655"/>
      <c r="WJS2180" s="655"/>
      <c r="WJT2180" s="1"/>
      <c r="WJU2180" s="1"/>
      <c r="WJW2180" s="650"/>
      <c r="WJX2180" s="645"/>
      <c r="WJY2180" s="659"/>
      <c r="WJZ2180" s="654"/>
      <c r="WKA2180" s="655"/>
      <c r="WKB2180" s="655"/>
      <c r="WKC2180" s="1"/>
      <c r="WKD2180" s="1"/>
      <c r="WKF2180" s="650"/>
      <c r="WKG2180" s="645"/>
      <c r="WKH2180" s="659"/>
      <c r="WKI2180" s="654"/>
      <c r="WKJ2180" s="655"/>
      <c r="WKK2180" s="655"/>
      <c r="WKL2180" s="1"/>
      <c r="WKM2180" s="1"/>
      <c r="WKO2180" s="650"/>
      <c r="WKP2180" s="645"/>
      <c r="WKQ2180" s="659"/>
      <c r="WKR2180" s="654"/>
      <c r="WKS2180" s="655"/>
      <c r="WKT2180" s="655"/>
      <c r="WKU2180" s="1"/>
      <c r="WKV2180" s="1"/>
      <c r="WKX2180" s="650"/>
      <c r="WKY2180" s="645"/>
      <c r="WKZ2180" s="659"/>
      <c r="WLA2180" s="654"/>
      <c r="WLB2180" s="655"/>
      <c r="WLC2180" s="655"/>
      <c r="WLD2180" s="1"/>
      <c r="WLE2180" s="1"/>
      <c r="WLG2180" s="650"/>
      <c r="WLH2180" s="645"/>
      <c r="WLI2180" s="659"/>
      <c r="WLJ2180" s="654"/>
      <c r="WLK2180" s="655"/>
      <c r="WLL2180" s="655"/>
      <c r="WLM2180" s="1"/>
      <c r="WLN2180" s="1"/>
      <c r="WLP2180" s="650"/>
      <c r="WLQ2180" s="645"/>
      <c r="WLR2180" s="659"/>
      <c r="WLS2180" s="654"/>
      <c r="WLT2180" s="655"/>
      <c r="WLU2180" s="655"/>
      <c r="WLV2180" s="1"/>
      <c r="WLW2180" s="1"/>
      <c r="WLY2180" s="650"/>
      <c r="WLZ2180" s="645"/>
      <c r="WMA2180" s="659"/>
      <c r="WMB2180" s="654"/>
      <c r="WMC2180" s="655"/>
      <c r="WMD2180" s="655"/>
      <c r="WME2180" s="1"/>
      <c r="WMF2180" s="1"/>
      <c r="WMH2180" s="650"/>
      <c r="WMI2180" s="645"/>
      <c r="WMJ2180" s="659"/>
      <c r="WMK2180" s="654"/>
      <c r="WML2180" s="655"/>
      <c r="WMM2180" s="655"/>
      <c r="WMN2180" s="1"/>
      <c r="WMO2180" s="1"/>
      <c r="WMQ2180" s="650"/>
      <c r="WMR2180" s="645"/>
      <c r="WMS2180" s="659"/>
      <c r="WMT2180" s="654"/>
      <c r="WMU2180" s="655"/>
      <c r="WMV2180" s="655"/>
      <c r="WMW2180" s="1"/>
      <c r="WMX2180" s="1"/>
      <c r="WMZ2180" s="650"/>
      <c r="WNA2180" s="645"/>
      <c r="WNB2180" s="659"/>
      <c r="WNC2180" s="654"/>
      <c r="WND2180" s="655"/>
      <c r="WNE2180" s="655"/>
      <c r="WNF2180" s="1"/>
      <c r="WNG2180" s="1"/>
      <c r="WNI2180" s="650"/>
      <c r="WNJ2180" s="645"/>
      <c r="WNK2180" s="659"/>
      <c r="WNL2180" s="654"/>
      <c r="WNM2180" s="655"/>
      <c r="WNN2180" s="655"/>
      <c r="WNO2180" s="1"/>
      <c r="WNP2180" s="1"/>
      <c r="WNR2180" s="650"/>
      <c r="WNS2180" s="645"/>
      <c r="WNT2180" s="659"/>
      <c r="WNU2180" s="654"/>
      <c r="WNV2180" s="655"/>
      <c r="WNW2180" s="655"/>
      <c r="WNX2180" s="1"/>
      <c r="WNY2180" s="1"/>
      <c r="WOA2180" s="650"/>
      <c r="WOB2180" s="645"/>
      <c r="WOC2180" s="659"/>
      <c r="WOD2180" s="654"/>
      <c r="WOE2180" s="655"/>
      <c r="WOF2180" s="655"/>
      <c r="WOG2180" s="1"/>
      <c r="WOH2180" s="1"/>
      <c r="WOJ2180" s="650"/>
      <c r="WOK2180" s="645"/>
      <c r="WOL2180" s="659"/>
      <c r="WOM2180" s="654"/>
      <c r="WON2180" s="655"/>
      <c r="WOO2180" s="655"/>
      <c r="WOP2180" s="1"/>
      <c r="WOQ2180" s="1"/>
      <c r="WOS2180" s="650"/>
      <c r="WOT2180" s="645"/>
      <c r="WOU2180" s="659"/>
      <c r="WOV2180" s="654"/>
      <c r="WOW2180" s="655"/>
      <c r="WOX2180" s="655"/>
      <c r="WOY2180" s="1"/>
      <c r="WOZ2180" s="1"/>
      <c r="WPB2180" s="650"/>
      <c r="WPC2180" s="645"/>
      <c r="WPD2180" s="659"/>
      <c r="WPE2180" s="654"/>
      <c r="WPF2180" s="655"/>
      <c r="WPG2180" s="655"/>
      <c r="WPH2180" s="1"/>
      <c r="WPI2180" s="1"/>
      <c r="WPK2180" s="650"/>
      <c r="WPL2180" s="645"/>
      <c r="WPM2180" s="659"/>
      <c r="WPN2180" s="654"/>
      <c r="WPO2180" s="655"/>
      <c r="WPP2180" s="655"/>
      <c r="WPQ2180" s="1"/>
      <c r="WPR2180" s="1"/>
      <c r="WPT2180" s="650"/>
      <c r="WPU2180" s="645"/>
      <c r="WPV2180" s="659"/>
      <c r="WPW2180" s="654"/>
      <c r="WPX2180" s="655"/>
      <c r="WPY2180" s="655"/>
      <c r="WPZ2180" s="1"/>
      <c r="WQA2180" s="1"/>
      <c r="WQC2180" s="650"/>
      <c r="WQD2180" s="645"/>
      <c r="WQE2180" s="659"/>
      <c r="WQF2180" s="654"/>
      <c r="WQG2180" s="655"/>
      <c r="WQH2180" s="655"/>
      <c r="WQI2180" s="1"/>
      <c r="WQJ2180" s="1"/>
      <c r="WQL2180" s="650"/>
      <c r="WQM2180" s="645"/>
      <c r="WQN2180" s="659"/>
      <c r="WQO2180" s="654"/>
      <c r="WQP2180" s="655"/>
      <c r="WQQ2180" s="655"/>
      <c r="WQR2180" s="1"/>
      <c r="WQS2180" s="1"/>
      <c r="WQU2180" s="650"/>
      <c r="WQV2180" s="645"/>
      <c r="WQW2180" s="659"/>
      <c r="WQX2180" s="654"/>
      <c r="WQY2180" s="655"/>
      <c r="WQZ2180" s="655"/>
      <c r="WRA2180" s="1"/>
      <c r="WRB2180" s="1"/>
      <c r="WRD2180" s="650"/>
      <c r="WRE2180" s="645"/>
      <c r="WRF2180" s="659"/>
      <c r="WRG2180" s="654"/>
      <c r="WRH2180" s="655"/>
      <c r="WRI2180" s="655"/>
      <c r="WRJ2180" s="1"/>
      <c r="WRK2180" s="1"/>
      <c r="WRM2180" s="650"/>
      <c r="WRN2180" s="645"/>
      <c r="WRO2180" s="659"/>
      <c r="WRP2180" s="654"/>
      <c r="WRQ2180" s="655"/>
      <c r="WRR2180" s="655"/>
      <c r="WRS2180" s="1"/>
      <c r="WRT2180" s="1"/>
      <c r="WRV2180" s="650"/>
      <c r="WRW2180" s="645"/>
      <c r="WRX2180" s="659"/>
      <c r="WRY2180" s="654"/>
      <c r="WRZ2180" s="655"/>
      <c r="WSA2180" s="655"/>
      <c r="WSB2180" s="1"/>
      <c r="WSC2180" s="1"/>
      <c r="WSE2180" s="650"/>
      <c r="WSF2180" s="645"/>
      <c r="WSG2180" s="659"/>
      <c r="WSH2180" s="654"/>
      <c r="WSI2180" s="655"/>
      <c r="WSJ2180" s="655"/>
      <c r="WSK2180" s="1"/>
      <c r="WSL2180" s="1"/>
      <c r="WSN2180" s="650"/>
      <c r="WSO2180" s="645"/>
      <c r="WSP2180" s="659"/>
      <c r="WSQ2180" s="654"/>
      <c r="WSR2180" s="655"/>
      <c r="WSS2180" s="655"/>
      <c r="WST2180" s="1"/>
      <c r="WSU2180" s="1"/>
      <c r="WSW2180" s="650"/>
      <c r="WSX2180" s="645"/>
      <c r="WSY2180" s="659"/>
      <c r="WSZ2180" s="654"/>
      <c r="WTA2180" s="655"/>
      <c r="WTB2180" s="655"/>
      <c r="WTC2180" s="1"/>
      <c r="WTD2180" s="1"/>
      <c r="WTF2180" s="650"/>
      <c r="WTG2180" s="645"/>
      <c r="WTH2180" s="659"/>
      <c r="WTI2180" s="654"/>
      <c r="WTJ2180" s="655"/>
      <c r="WTK2180" s="655"/>
      <c r="WTL2180" s="1"/>
      <c r="WTM2180" s="1"/>
      <c r="WTO2180" s="650"/>
      <c r="WTP2180" s="645"/>
      <c r="WTQ2180" s="659"/>
      <c r="WTR2180" s="654"/>
      <c r="WTS2180" s="655"/>
      <c r="WTT2180" s="655"/>
      <c r="WTU2180" s="1"/>
      <c r="WTV2180" s="1"/>
      <c r="WTX2180" s="650"/>
      <c r="WTY2180" s="645"/>
      <c r="WTZ2180" s="659"/>
      <c r="WUA2180" s="654"/>
      <c r="WUB2180" s="655"/>
      <c r="WUC2180" s="655"/>
      <c r="WUD2180" s="1"/>
      <c r="WUE2180" s="1"/>
      <c r="WUG2180" s="650"/>
      <c r="WUH2180" s="645"/>
      <c r="WUI2180" s="659"/>
      <c r="WUJ2180" s="654"/>
      <c r="WUK2180" s="655"/>
      <c r="WUL2180" s="655"/>
      <c r="WUM2180" s="1"/>
      <c r="WUN2180" s="1"/>
      <c r="WUP2180" s="650"/>
      <c r="WUQ2180" s="645"/>
      <c r="WUR2180" s="659"/>
      <c r="WUS2180" s="654"/>
      <c r="WUT2180" s="655"/>
      <c r="WUU2180" s="655"/>
      <c r="WUV2180" s="1"/>
      <c r="WUW2180" s="1"/>
      <c r="WUY2180" s="650"/>
      <c r="WUZ2180" s="645"/>
      <c r="WVA2180" s="659"/>
      <c r="WVB2180" s="654"/>
      <c r="WVC2180" s="655"/>
      <c r="WVD2180" s="655"/>
      <c r="WVE2180" s="1"/>
      <c r="WVF2180" s="1"/>
      <c r="WVH2180" s="650"/>
      <c r="WVI2180" s="645"/>
      <c r="WVJ2180" s="659"/>
      <c r="WVK2180" s="654"/>
      <c r="WVL2180" s="655"/>
      <c r="WVM2180" s="655"/>
      <c r="WVN2180" s="1"/>
      <c r="WVO2180" s="1"/>
      <c r="WVQ2180" s="650"/>
      <c r="WVR2180" s="645"/>
      <c r="WVS2180" s="659"/>
      <c r="WVT2180" s="654"/>
      <c r="WVU2180" s="655"/>
      <c r="WVV2180" s="655"/>
      <c r="WVW2180" s="1"/>
      <c r="WVX2180" s="1"/>
      <c r="WVZ2180" s="650"/>
      <c r="WWA2180" s="645"/>
      <c r="WWB2180" s="659"/>
      <c r="WWC2180" s="654"/>
      <c r="WWD2180" s="655"/>
      <c r="WWE2180" s="655"/>
      <c r="WWF2180" s="1"/>
      <c r="WWG2180" s="1"/>
      <c r="WWI2180" s="650"/>
      <c r="WWJ2180" s="645"/>
      <c r="WWK2180" s="659"/>
      <c r="WWL2180" s="654"/>
      <c r="WWM2180" s="655"/>
      <c r="WWN2180" s="655"/>
      <c r="WWO2180" s="1"/>
      <c r="WWP2180" s="1"/>
      <c r="WWR2180" s="650"/>
      <c r="WWS2180" s="645"/>
      <c r="WWT2180" s="659"/>
      <c r="WWU2180" s="654"/>
      <c r="WWV2180" s="655"/>
      <c r="WWW2180" s="655"/>
      <c r="WWX2180" s="1"/>
      <c r="WWY2180" s="1"/>
      <c r="WXA2180" s="650"/>
      <c r="WXB2180" s="645"/>
      <c r="WXC2180" s="659"/>
      <c r="WXD2180" s="654"/>
      <c r="WXE2180" s="655"/>
      <c r="WXF2180" s="655"/>
      <c r="WXG2180" s="1"/>
      <c r="WXH2180" s="1"/>
      <c r="WXJ2180" s="650"/>
      <c r="WXK2180" s="645"/>
      <c r="WXL2180" s="659"/>
      <c r="WXM2180" s="654"/>
      <c r="WXN2180" s="655"/>
      <c r="WXO2180" s="655"/>
      <c r="WXP2180" s="1"/>
      <c r="WXQ2180" s="1"/>
      <c r="WXS2180" s="650"/>
      <c r="WXT2180" s="645"/>
      <c r="WXU2180" s="659"/>
      <c r="WXV2180" s="654"/>
      <c r="WXW2180" s="655"/>
      <c r="WXX2180" s="655"/>
      <c r="WXY2180" s="1"/>
      <c r="WXZ2180" s="1"/>
      <c r="WYB2180" s="650"/>
      <c r="WYC2180" s="645"/>
      <c r="WYD2180" s="659"/>
      <c r="WYE2180" s="654"/>
      <c r="WYF2180" s="655"/>
      <c r="WYG2180" s="655"/>
      <c r="WYH2180" s="1"/>
      <c r="WYI2180" s="1"/>
      <c r="WYK2180" s="650"/>
      <c r="WYL2180" s="645"/>
      <c r="WYM2180" s="659"/>
      <c r="WYN2180" s="654"/>
      <c r="WYO2180" s="655"/>
      <c r="WYP2180" s="655"/>
      <c r="WYQ2180" s="1"/>
      <c r="WYR2180" s="1"/>
      <c r="WYT2180" s="650"/>
      <c r="WYU2180" s="645"/>
      <c r="WYV2180" s="659"/>
      <c r="WYW2180" s="654"/>
      <c r="WYX2180" s="655"/>
      <c r="WYY2180" s="655"/>
      <c r="WYZ2180" s="1"/>
      <c r="WZA2180" s="1"/>
      <c r="WZC2180" s="650"/>
      <c r="WZD2180" s="645"/>
      <c r="WZE2180" s="659"/>
      <c r="WZF2180" s="654"/>
      <c r="WZG2180" s="655"/>
      <c r="WZH2180" s="655"/>
      <c r="WZI2180" s="1"/>
      <c r="WZJ2180" s="1"/>
      <c r="WZL2180" s="650"/>
      <c r="WZM2180" s="645"/>
      <c r="WZN2180" s="659"/>
      <c r="WZO2180" s="654"/>
      <c r="WZP2180" s="655"/>
      <c r="WZQ2180" s="655"/>
      <c r="WZR2180" s="1"/>
      <c r="WZS2180" s="1"/>
      <c r="WZU2180" s="650"/>
      <c r="WZV2180" s="645"/>
      <c r="WZW2180" s="659"/>
      <c r="WZX2180" s="654"/>
      <c r="WZY2180" s="655"/>
      <c r="WZZ2180" s="655"/>
      <c r="XAA2180" s="1"/>
      <c r="XAB2180" s="1"/>
      <c r="XAD2180" s="650"/>
      <c r="XAE2180" s="645"/>
      <c r="XAF2180" s="659"/>
      <c r="XAG2180" s="654"/>
      <c r="XAH2180" s="655"/>
      <c r="XAI2180" s="655"/>
      <c r="XAJ2180" s="1"/>
      <c r="XAK2180" s="1"/>
      <c r="XAM2180" s="650"/>
      <c r="XAN2180" s="645"/>
      <c r="XAO2180" s="659"/>
      <c r="XAP2180" s="654"/>
      <c r="XAQ2180" s="655"/>
      <c r="XAR2180" s="655"/>
      <c r="XAS2180" s="1"/>
      <c r="XAT2180" s="1"/>
      <c r="XAV2180" s="650"/>
      <c r="XAW2180" s="645"/>
      <c r="XAX2180" s="659"/>
      <c r="XAY2180" s="654"/>
      <c r="XAZ2180" s="655"/>
      <c r="XBA2180" s="655"/>
      <c r="XBB2180" s="1"/>
      <c r="XBC2180" s="1"/>
      <c r="XBE2180" s="650"/>
      <c r="XBF2180" s="645"/>
      <c r="XBG2180" s="659"/>
      <c r="XBH2180" s="654"/>
      <c r="XBI2180" s="655"/>
      <c r="XBJ2180" s="655"/>
      <c r="XBK2180" s="1"/>
      <c r="XBL2180" s="1"/>
      <c r="XBN2180" s="650"/>
      <c r="XBO2180" s="645"/>
      <c r="XBP2180" s="659"/>
      <c r="XBQ2180" s="654"/>
      <c r="XBR2180" s="655"/>
      <c r="XBS2180" s="655"/>
      <c r="XBT2180" s="1"/>
      <c r="XBU2180" s="1"/>
      <c r="XBW2180" s="650"/>
      <c r="XBX2180" s="645"/>
      <c r="XBY2180" s="659"/>
      <c r="XBZ2180" s="654"/>
      <c r="XCA2180" s="655"/>
      <c r="XCB2180" s="655"/>
      <c r="XCC2180" s="1"/>
      <c r="XCD2180" s="1"/>
      <c r="XCF2180" s="650"/>
      <c r="XCG2180" s="645"/>
      <c r="XCH2180" s="659"/>
      <c r="XCI2180" s="654"/>
      <c r="XCJ2180" s="655"/>
      <c r="XCK2180" s="655"/>
      <c r="XCL2180" s="1"/>
      <c r="XCM2180" s="1"/>
      <c r="XCO2180" s="650"/>
      <c r="XCP2180" s="645"/>
      <c r="XCQ2180" s="659"/>
      <c r="XCR2180" s="654"/>
      <c r="XCS2180" s="655"/>
      <c r="XCT2180" s="655"/>
      <c r="XCU2180" s="1"/>
      <c r="XCV2180" s="1"/>
      <c r="XCX2180" s="650"/>
      <c r="XCY2180" s="645"/>
      <c r="XCZ2180" s="659"/>
      <c r="XDA2180" s="654"/>
      <c r="XDB2180" s="655"/>
      <c r="XDC2180" s="655"/>
      <c r="XDD2180" s="1"/>
      <c r="XDE2180" s="1"/>
      <c r="XDG2180" s="650"/>
      <c r="XDH2180" s="645"/>
      <c r="XDI2180" s="659"/>
      <c r="XDJ2180" s="654"/>
      <c r="XDK2180" s="655"/>
      <c r="XDL2180" s="655"/>
      <c r="XDM2180" s="1"/>
      <c r="XDN2180" s="1"/>
      <c r="XDP2180" s="650"/>
      <c r="XDQ2180" s="645"/>
      <c r="XDR2180" s="659"/>
      <c r="XDS2180" s="654"/>
      <c r="XDT2180" s="655"/>
      <c r="XDU2180" s="655"/>
      <c r="XDV2180" s="1"/>
      <c r="XDW2180" s="1"/>
      <c r="XDY2180" s="650"/>
      <c r="XDZ2180" s="645"/>
      <c r="XEA2180" s="659"/>
      <c r="XEB2180" s="654"/>
      <c r="XEC2180" s="655"/>
      <c r="XED2180" s="655"/>
      <c r="XEE2180" s="1"/>
      <c r="XEF2180" s="1"/>
      <c r="XEH2180" s="650"/>
      <c r="XEI2180" s="645"/>
      <c r="XEJ2180" s="659"/>
      <c r="XEK2180" s="654"/>
      <c r="XEL2180" s="655"/>
      <c r="XEM2180" s="655"/>
      <c r="XEN2180" s="1"/>
      <c r="XEO2180" s="1"/>
      <c r="XEQ2180" s="650"/>
      <c r="XER2180" s="645"/>
      <c r="XES2180" s="659"/>
      <c r="XET2180" s="654"/>
      <c r="XEU2180" s="655"/>
      <c r="XEV2180" s="655"/>
      <c r="XEW2180" s="1"/>
      <c r="XEX2180" s="1"/>
      <c r="XEZ2180" s="650"/>
      <c r="XFA2180" s="645"/>
      <c r="XFB2180" s="659"/>
      <c r="XFC2180" s="654"/>
      <c r="XFD2180" s="655"/>
    </row>
    <row r="2181" spans="1:1024 1026:5119 5121:10240 10242:14335 14337:16384" x14ac:dyDescent="0.25">
      <c r="A2181" s="838" t="s">
        <v>46</v>
      </c>
      <c r="B2181" s="839" t="str">
        <f>VLOOKUP(A2181,Material!$A$8:$D$108,2,0)</f>
        <v>Brita 2</v>
      </c>
      <c r="C2181" s="897">
        <v>5914647</v>
      </c>
      <c r="D2181" s="881">
        <v>0.55130999999999997</v>
      </c>
      <c r="E2181" s="873" t="s">
        <v>59</v>
      </c>
      <c r="F2181" s="841">
        <f>$I$1582</f>
        <v>1.82</v>
      </c>
      <c r="G2181" s="841"/>
      <c r="H2181" s="842"/>
      <c r="I2181" s="843">
        <f>ROUND(F2181*D2181,4)</f>
        <v>1.0034000000000001</v>
      </c>
      <c r="J2181" s="645"/>
      <c r="K2181" s="659"/>
      <c r="L2181" s="654"/>
      <c r="M2181" s="655"/>
      <c r="N2181" s="655"/>
      <c r="O2181" s="1"/>
      <c r="P2181" s="1"/>
      <c r="R2181" s="650"/>
      <c r="S2181" s="645"/>
      <c r="T2181" s="659"/>
      <c r="U2181" s="654"/>
      <c r="V2181" s="655"/>
      <c r="W2181" s="655"/>
      <c r="X2181" s="1"/>
      <c r="Y2181" s="1"/>
      <c r="AA2181" s="650"/>
      <c r="AB2181" s="645"/>
      <c r="AC2181" s="659"/>
      <c r="AD2181" s="654"/>
      <c r="AE2181" s="655"/>
      <c r="AF2181" s="655"/>
      <c r="AG2181" s="1"/>
      <c r="AH2181" s="1"/>
      <c r="AJ2181" s="650"/>
      <c r="AK2181" s="645"/>
      <c r="AL2181" s="659"/>
      <c r="AM2181" s="654"/>
      <c r="AN2181" s="655"/>
      <c r="AO2181" s="655"/>
      <c r="AP2181" s="1"/>
      <c r="AQ2181" s="1"/>
      <c r="AS2181" s="650"/>
      <c r="AT2181" s="645"/>
      <c r="AU2181" s="659"/>
      <c r="AV2181" s="654"/>
      <c r="AW2181" s="655"/>
      <c r="AX2181" s="655"/>
      <c r="AY2181" s="1"/>
      <c r="AZ2181" s="1"/>
      <c r="BB2181" s="650"/>
      <c r="BC2181" s="645"/>
      <c r="BD2181" s="659"/>
      <c r="BE2181" s="654"/>
      <c r="BF2181" s="655"/>
      <c r="BG2181" s="655"/>
      <c r="BH2181" s="1"/>
      <c r="BI2181" s="1"/>
      <c r="BK2181" s="650"/>
      <c r="BL2181" s="645"/>
      <c r="BM2181" s="659"/>
      <c r="BN2181" s="654"/>
      <c r="BO2181" s="655"/>
      <c r="BP2181" s="655"/>
      <c r="BQ2181" s="1"/>
      <c r="BR2181" s="1"/>
      <c r="BT2181" s="650"/>
      <c r="BU2181" s="645"/>
      <c r="BV2181" s="659"/>
      <c r="BW2181" s="654"/>
      <c r="BX2181" s="655"/>
      <c r="BY2181" s="655"/>
      <c r="BZ2181" s="1"/>
      <c r="CA2181" s="1"/>
      <c r="CC2181" s="650"/>
      <c r="CD2181" s="645"/>
      <c r="CE2181" s="659"/>
      <c r="CF2181" s="654"/>
      <c r="CG2181" s="655"/>
      <c r="CH2181" s="655"/>
      <c r="CI2181" s="1"/>
      <c r="CJ2181" s="1"/>
      <c r="CL2181" s="650"/>
      <c r="CM2181" s="645"/>
      <c r="CN2181" s="659"/>
      <c r="CO2181" s="654"/>
      <c r="CP2181" s="655"/>
      <c r="CQ2181" s="655"/>
      <c r="CR2181" s="1"/>
      <c r="CS2181" s="1"/>
      <c r="CU2181" s="650"/>
      <c r="CV2181" s="645"/>
      <c r="CW2181" s="659"/>
      <c r="CX2181" s="654"/>
      <c r="CY2181" s="655"/>
      <c r="CZ2181" s="655"/>
      <c r="DA2181" s="1"/>
      <c r="DB2181" s="1"/>
      <c r="DD2181" s="650"/>
      <c r="DE2181" s="645"/>
      <c r="DF2181" s="659"/>
      <c r="DG2181" s="654"/>
      <c r="DH2181" s="655"/>
      <c r="DI2181" s="655"/>
      <c r="DJ2181" s="1"/>
      <c r="DK2181" s="1"/>
      <c r="DM2181" s="650"/>
      <c r="DN2181" s="645"/>
      <c r="DO2181" s="659"/>
      <c r="DP2181" s="654"/>
      <c r="DQ2181" s="655"/>
      <c r="DR2181" s="655"/>
      <c r="DS2181" s="1"/>
      <c r="DT2181" s="1"/>
      <c r="DV2181" s="650"/>
      <c r="DW2181" s="645"/>
      <c r="DX2181" s="659"/>
      <c r="DY2181" s="654"/>
      <c r="DZ2181" s="655"/>
      <c r="EA2181" s="655"/>
      <c r="EB2181" s="1"/>
      <c r="EC2181" s="1"/>
      <c r="EE2181" s="650"/>
      <c r="EF2181" s="645"/>
      <c r="EG2181" s="659"/>
      <c r="EH2181" s="654"/>
      <c r="EI2181" s="655"/>
      <c r="EJ2181" s="655"/>
      <c r="EK2181" s="1"/>
      <c r="EL2181" s="1"/>
      <c r="EN2181" s="650"/>
      <c r="EO2181" s="645"/>
      <c r="EP2181" s="659"/>
      <c r="EQ2181" s="654"/>
      <c r="ER2181" s="655"/>
      <c r="ES2181" s="655"/>
      <c r="ET2181" s="1"/>
      <c r="EU2181" s="1"/>
      <c r="EW2181" s="650"/>
      <c r="EX2181" s="645"/>
      <c r="EY2181" s="659"/>
      <c r="EZ2181" s="654"/>
      <c r="FA2181" s="655"/>
      <c r="FB2181" s="655"/>
      <c r="FC2181" s="1"/>
      <c r="FD2181" s="1"/>
      <c r="FF2181" s="650"/>
      <c r="FG2181" s="645"/>
      <c r="FH2181" s="659"/>
      <c r="FI2181" s="654"/>
      <c r="FJ2181" s="655"/>
      <c r="FK2181" s="655"/>
      <c r="FL2181" s="1"/>
      <c r="FM2181" s="1"/>
      <c r="FO2181" s="650"/>
      <c r="FP2181" s="645"/>
      <c r="FQ2181" s="659"/>
      <c r="FR2181" s="654"/>
      <c r="FS2181" s="655"/>
      <c r="FT2181" s="655"/>
      <c r="FU2181" s="1"/>
      <c r="FV2181" s="1"/>
      <c r="FX2181" s="650"/>
      <c r="FY2181" s="645"/>
      <c r="FZ2181" s="659"/>
      <c r="GA2181" s="654"/>
      <c r="GB2181" s="655"/>
      <c r="GC2181" s="655"/>
      <c r="GD2181" s="1"/>
      <c r="GE2181" s="1"/>
      <c r="GG2181" s="650"/>
      <c r="GH2181" s="645"/>
      <c r="GI2181" s="659"/>
      <c r="GJ2181" s="654"/>
      <c r="GK2181" s="655"/>
      <c r="GL2181" s="655"/>
      <c r="GM2181" s="1"/>
      <c r="GN2181" s="1"/>
      <c r="GP2181" s="650"/>
      <c r="GQ2181" s="645"/>
      <c r="GR2181" s="659"/>
      <c r="GS2181" s="654"/>
      <c r="GT2181" s="655"/>
      <c r="GU2181" s="655"/>
      <c r="GV2181" s="1"/>
      <c r="GW2181" s="1"/>
      <c r="GY2181" s="650"/>
      <c r="GZ2181" s="645"/>
      <c r="HA2181" s="659"/>
      <c r="HB2181" s="654"/>
      <c r="HC2181" s="655"/>
      <c r="HD2181" s="655"/>
      <c r="HE2181" s="1"/>
      <c r="HF2181" s="1"/>
      <c r="HH2181" s="650"/>
      <c r="HI2181" s="645"/>
      <c r="HJ2181" s="659"/>
      <c r="HK2181" s="654"/>
      <c r="HL2181" s="655"/>
      <c r="HM2181" s="655"/>
      <c r="HN2181" s="1"/>
      <c r="HO2181" s="1"/>
      <c r="HQ2181" s="650"/>
      <c r="HR2181" s="645"/>
      <c r="HS2181" s="659"/>
      <c r="HT2181" s="654"/>
      <c r="HU2181" s="655"/>
      <c r="HV2181" s="655"/>
      <c r="HW2181" s="1"/>
      <c r="HX2181" s="1"/>
      <c r="HZ2181" s="650"/>
      <c r="IA2181" s="645"/>
      <c r="IB2181" s="659"/>
      <c r="IC2181" s="654"/>
      <c r="ID2181" s="655"/>
      <c r="IE2181" s="655"/>
      <c r="IF2181" s="1"/>
      <c r="IG2181" s="1"/>
      <c r="II2181" s="650"/>
      <c r="IJ2181" s="645"/>
      <c r="IK2181" s="659"/>
      <c r="IL2181" s="654"/>
      <c r="IM2181" s="655"/>
      <c r="IN2181" s="655"/>
      <c r="IO2181" s="1"/>
      <c r="IP2181" s="1"/>
      <c r="IR2181" s="650"/>
      <c r="IS2181" s="645"/>
      <c r="IT2181" s="659"/>
      <c r="IU2181" s="654"/>
      <c r="IV2181" s="655"/>
      <c r="IW2181" s="655"/>
      <c r="IX2181" s="1"/>
      <c r="IY2181" s="1"/>
      <c r="JA2181" s="650"/>
      <c r="JB2181" s="645"/>
      <c r="JC2181" s="659"/>
      <c r="JD2181" s="654"/>
      <c r="JE2181" s="655"/>
      <c r="JF2181" s="655"/>
      <c r="JG2181" s="1"/>
      <c r="JH2181" s="1"/>
      <c r="JJ2181" s="650"/>
      <c r="JK2181" s="645"/>
      <c r="JL2181" s="659"/>
      <c r="JM2181" s="654"/>
      <c r="JN2181" s="655"/>
      <c r="JO2181" s="655"/>
      <c r="JP2181" s="1"/>
      <c r="JQ2181" s="1"/>
      <c r="JS2181" s="650"/>
      <c r="JT2181" s="645"/>
      <c r="JU2181" s="659"/>
      <c r="JV2181" s="654"/>
      <c r="JW2181" s="655"/>
      <c r="JX2181" s="655"/>
      <c r="JY2181" s="1"/>
      <c r="JZ2181" s="1"/>
      <c r="KB2181" s="650"/>
      <c r="KC2181" s="645"/>
      <c r="KD2181" s="659"/>
      <c r="KE2181" s="654"/>
      <c r="KF2181" s="655"/>
      <c r="KG2181" s="655"/>
      <c r="KH2181" s="1"/>
      <c r="KI2181" s="1"/>
      <c r="KK2181" s="650"/>
      <c r="KL2181" s="645"/>
      <c r="KM2181" s="659"/>
      <c r="KN2181" s="654"/>
      <c r="KO2181" s="655"/>
      <c r="KP2181" s="655"/>
      <c r="KQ2181" s="1"/>
      <c r="KR2181" s="1"/>
      <c r="KT2181" s="650"/>
      <c r="KU2181" s="645"/>
      <c r="KV2181" s="659"/>
      <c r="KW2181" s="654"/>
      <c r="KX2181" s="655"/>
      <c r="KY2181" s="655"/>
      <c r="KZ2181" s="1"/>
      <c r="LA2181" s="1"/>
      <c r="LC2181" s="650"/>
      <c r="LD2181" s="645"/>
      <c r="LE2181" s="659"/>
      <c r="LF2181" s="654"/>
      <c r="LG2181" s="655"/>
      <c r="LH2181" s="655"/>
      <c r="LI2181" s="1"/>
      <c r="LJ2181" s="1"/>
      <c r="LL2181" s="650"/>
      <c r="LM2181" s="645"/>
      <c r="LN2181" s="659"/>
      <c r="LO2181" s="654"/>
      <c r="LP2181" s="655"/>
      <c r="LQ2181" s="655"/>
      <c r="LR2181" s="1"/>
      <c r="LS2181" s="1"/>
      <c r="LU2181" s="650"/>
      <c r="LV2181" s="645"/>
      <c r="LW2181" s="659"/>
      <c r="LX2181" s="654"/>
      <c r="LY2181" s="655"/>
      <c r="LZ2181" s="655"/>
      <c r="MA2181" s="1"/>
      <c r="MB2181" s="1"/>
      <c r="MD2181" s="650"/>
      <c r="ME2181" s="645"/>
      <c r="MF2181" s="659"/>
      <c r="MG2181" s="654"/>
      <c r="MH2181" s="655"/>
      <c r="MI2181" s="655"/>
      <c r="MJ2181" s="1"/>
      <c r="MK2181" s="1"/>
      <c r="MM2181" s="650"/>
      <c r="MN2181" s="645"/>
      <c r="MO2181" s="659"/>
      <c r="MP2181" s="654"/>
      <c r="MQ2181" s="655"/>
      <c r="MR2181" s="655"/>
      <c r="MS2181" s="1"/>
      <c r="MT2181" s="1"/>
      <c r="MV2181" s="650"/>
      <c r="MW2181" s="645"/>
      <c r="MX2181" s="659"/>
      <c r="MY2181" s="654"/>
      <c r="MZ2181" s="655"/>
      <c r="NA2181" s="655"/>
      <c r="NB2181" s="1"/>
      <c r="NC2181" s="1"/>
      <c r="NE2181" s="650"/>
      <c r="NF2181" s="645"/>
      <c r="NG2181" s="659"/>
      <c r="NH2181" s="654"/>
      <c r="NI2181" s="655"/>
      <c r="NJ2181" s="655"/>
      <c r="NK2181" s="1"/>
      <c r="NL2181" s="1"/>
      <c r="NN2181" s="650"/>
      <c r="NO2181" s="645"/>
      <c r="NP2181" s="659"/>
      <c r="NQ2181" s="654"/>
      <c r="NR2181" s="655"/>
      <c r="NS2181" s="655"/>
      <c r="NT2181" s="1"/>
      <c r="NU2181" s="1"/>
      <c r="NW2181" s="650"/>
      <c r="NX2181" s="645"/>
      <c r="NY2181" s="659"/>
      <c r="NZ2181" s="654"/>
      <c r="OA2181" s="655"/>
      <c r="OB2181" s="655"/>
      <c r="OC2181" s="1"/>
      <c r="OD2181" s="1"/>
      <c r="OF2181" s="650"/>
      <c r="OG2181" s="645"/>
      <c r="OH2181" s="659"/>
      <c r="OI2181" s="654"/>
      <c r="OJ2181" s="655"/>
      <c r="OK2181" s="655"/>
      <c r="OL2181" s="1"/>
      <c r="OM2181" s="1"/>
      <c r="OO2181" s="650"/>
      <c r="OP2181" s="645"/>
      <c r="OQ2181" s="659"/>
      <c r="OR2181" s="654"/>
      <c r="OS2181" s="655"/>
      <c r="OT2181" s="655"/>
      <c r="OU2181" s="1"/>
      <c r="OV2181" s="1"/>
      <c r="OX2181" s="650"/>
      <c r="OY2181" s="645"/>
      <c r="OZ2181" s="659"/>
      <c r="PA2181" s="654"/>
      <c r="PB2181" s="655"/>
      <c r="PC2181" s="655"/>
      <c r="PD2181" s="1"/>
      <c r="PE2181" s="1"/>
      <c r="PG2181" s="650"/>
      <c r="PH2181" s="645"/>
      <c r="PI2181" s="659"/>
      <c r="PJ2181" s="654"/>
      <c r="PK2181" s="655"/>
      <c r="PL2181" s="655"/>
      <c r="PM2181" s="1"/>
      <c r="PN2181" s="1"/>
      <c r="PP2181" s="650"/>
      <c r="PQ2181" s="645"/>
      <c r="PR2181" s="659"/>
      <c r="PS2181" s="654"/>
      <c r="PT2181" s="655"/>
      <c r="PU2181" s="655"/>
      <c r="PV2181" s="1"/>
      <c r="PW2181" s="1"/>
      <c r="PY2181" s="650"/>
      <c r="PZ2181" s="645"/>
      <c r="QA2181" s="659"/>
      <c r="QB2181" s="654"/>
      <c r="QC2181" s="655"/>
      <c r="QD2181" s="655"/>
      <c r="QE2181" s="1"/>
      <c r="QF2181" s="1"/>
      <c r="QH2181" s="650"/>
      <c r="QI2181" s="645"/>
      <c r="QJ2181" s="659"/>
      <c r="QK2181" s="654"/>
      <c r="QL2181" s="655"/>
      <c r="QM2181" s="655"/>
      <c r="QN2181" s="1"/>
      <c r="QO2181" s="1"/>
      <c r="QQ2181" s="650"/>
      <c r="QR2181" s="645"/>
      <c r="QS2181" s="659"/>
      <c r="QT2181" s="654"/>
      <c r="QU2181" s="655"/>
      <c r="QV2181" s="655"/>
      <c r="QW2181" s="1"/>
      <c r="QX2181" s="1"/>
      <c r="QZ2181" s="650"/>
      <c r="RA2181" s="645"/>
      <c r="RB2181" s="659"/>
      <c r="RC2181" s="654"/>
      <c r="RD2181" s="655"/>
      <c r="RE2181" s="655"/>
      <c r="RF2181" s="1"/>
      <c r="RG2181" s="1"/>
      <c r="RI2181" s="650"/>
      <c r="RJ2181" s="645"/>
      <c r="RK2181" s="659"/>
      <c r="RL2181" s="654"/>
      <c r="RM2181" s="655"/>
      <c r="RN2181" s="655"/>
      <c r="RO2181" s="1"/>
      <c r="RP2181" s="1"/>
      <c r="RR2181" s="650"/>
      <c r="RS2181" s="645"/>
      <c r="RT2181" s="659"/>
      <c r="RU2181" s="654"/>
      <c r="RV2181" s="655"/>
      <c r="RW2181" s="655"/>
      <c r="RX2181" s="1"/>
      <c r="RY2181" s="1"/>
      <c r="SA2181" s="650"/>
      <c r="SB2181" s="645"/>
      <c r="SC2181" s="659"/>
      <c r="SD2181" s="654"/>
      <c r="SE2181" s="655"/>
      <c r="SF2181" s="655"/>
      <c r="SG2181" s="1"/>
      <c r="SH2181" s="1"/>
      <c r="SJ2181" s="650"/>
      <c r="SK2181" s="645"/>
      <c r="SL2181" s="659"/>
      <c r="SM2181" s="654"/>
      <c r="SN2181" s="655"/>
      <c r="SO2181" s="655"/>
      <c r="SP2181" s="1"/>
      <c r="SQ2181" s="1"/>
      <c r="SS2181" s="650"/>
      <c r="ST2181" s="645"/>
      <c r="SU2181" s="659"/>
      <c r="SV2181" s="654"/>
      <c r="SW2181" s="655"/>
      <c r="SX2181" s="655"/>
      <c r="SY2181" s="1"/>
      <c r="SZ2181" s="1"/>
      <c r="TB2181" s="650"/>
      <c r="TC2181" s="645"/>
      <c r="TD2181" s="659"/>
      <c r="TE2181" s="654"/>
      <c r="TF2181" s="655"/>
      <c r="TG2181" s="655"/>
      <c r="TH2181" s="1"/>
      <c r="TI2181" s="1"/>
      <c r="TK2181" s="650"/>
      <c r="TL2181" s="645"/>
      <c r="TM2181" s="659"/>
      <c r="TN2181" s="654"/>
      <c r="TO2181" s="655"/>
      <c r="TP2181" s="655"/>
      <c r="TQ2181" s="1"/>
      <c r="TR2181" s="1"/>
      <c r="TT2181" s="650"/>
      <c r="TU2181" s="645"/>
      <c r="TV2181" s="659"/>
      <c r="TW2181" s="654"/>
      <c r="TX2181" s="655"/>
      <c r="TY2181" s="655"/>
      <c r="TZ2181" s="1"/>
      <c r="UA2181" s="1"/>
      <c r="UC2181" s="650"/>
      <c r="UD2181" s="645"/>
      <c r="UE2181" s="659"/>
      <c r="UF2181" s="654"/>
      <c r="UG2181" s="655"/>
      <c r="UH2181" s="655"/>
      <c r="UI2181" s="1"/>
      <c r="UJ2181" s="1"/>
      <c r="UL2181" s="650"/>
      <c r="UM2181" s="645"/>
      <c r="UN2181" s="659"/>
      <c r="UO2181" s="654"/>
      <c r="UP2181" s="655"/>
      <c r="UQ2181" s="655"/>
      <c r="UR2181" s="1"/>
      <c r="US2181" s="1"/>
      <c r="UU2181" s="650"/>
      <c r="UV2181" s="645"/>
      <c r="UW2181" s="659"/>
      <c r="UX2181" s="654"/>
      <c r="UY2181" s="655"/>
      <c r="UZ2181" s="655"/>
      <c r="VA2181" s="1"/>
      <c r="VB2181" s="1"/>
      <c r="VD2181" s="650"/>
      <c r="VE2181" s="645"/>
      <c r="VF2181" s="659"/>
      <c r="VG2181" s="654"/>
      <c r="VH2181" s="655"/>
      <c r="VI2181" s="655"/>
      <c r="VJ2181" s="1"/>
      <c r="VK2181" s="1"/>
      <c r="VM2181" s="650"/>
      <c r="VN2181" s="645"/>
      <c r="VO2181" s="659"/>
      <c r="VP2181" s="654"/>
      <c r="VQ2181" s="655"/>
      <c r="VR2181" s="655"/>
      <c r="VS2181" s="1"/>
      <c r="VT2181" s="1"/>
      <c r="VV2181" s="650"/>
      <c r="VW2181" s="645"/>
      <c r="VX2181" s="659"/>
      <c r="VY2181" s="654"/>
      <c r="VZ2181" s="655"/>
      <c r="WA2181" s="655"/>
      <c r="WB2181" s="1"/>
      <c r="WC2181" s="1"/>
      <c r="WE2181" s="650"/>
      <c r="WF2181" s="645"/>
      <c r="WG2181" s="659"/>
      <c r="WH2181" s="654"/>
      <c r="WI2181" s="655"/>
      <c r="WJ2181" s="655"/>
      <c r="WK2181" s="1"/>
      <c r="WL2181" s="1"/>
      <c r="WN2181" s="650"/>
      <c r="WO2181" s="645"/>
      <c r="WP2181" s="659"/>
      <c r="WQ2181" s="654"/>
      <c r="WR2181" s="655"/>
      <c r="WS2181" s="655"/>
      <c r="WT2181" s="1"/>
      <c r="WU2181" s="1"/>
      <c r="WW2181" s="650"/>
      <c r="WX2181" s="645"/>
      <c r="WY2181" s="659"/>
      <c r="WZ2181" s="654"/>
      <c r="XA2181" s="655"/>
      <c r="XB2181" s="655"/>
      <c r="XC2181" s="1"/>
      <c r="XD2181" s="1"/>
      <c r="XF2181" s="650"/>
      <c r="XG2181" s="645"/>
      <c r="XH2181" s="659"/>
      <c r="XI2181" s="654"/>
      <c r="XJ2181" s="655"/>
      <c r="XK2181" s="655"/>
      <c r="XL2181" s="1"/>
      <c r="XM2181" s="1"/>
      <c r="XO2181" s="650"/>
      <c r="XP2181" s="645"/>
      <c r="XQ2181" s="659"/>
      <c r="XR2181" s="654"/>
      <c r="XS2181" s="655"/>
      <c r="XT2181" s="655"/>
      <c r="XU2181" s="1"/>
      <c r="XV2181" s="1"/>
      <c r="XX2181" s="650"/>
      <c r="XY2181" s="645"/>
      <c r="XZ2181" s="659"/>
      <c r="YA2181" s="654"/>
      <c r="YB2181" s="655"/>
      <c r="YC2181" s="655"/>
      <c r="YD2181" s="1"/>
      <c r="YE2181" s="1"/>
      <c r="YG2181" s="650"/>
      <c r="YH2181" s="645"/>
      <c r="YI2181" s="659"/>
      <c r="YJ2181" s="654"/>
      <c r="YK2181" s="655"/>
      <c r="YL2181" s="655"/>
      <c r="YM2181" s="1"/>
      <c r="YN2181" s="1"/>
      <c r="YP2181" s="650"/>
      <c r="YQ2181" s="645"/>
      <c r="YR2181" s="659"/>
      <c r="YS2181" s="654"/>
      <c r="YT2181" s="655"/>
      <c r="YU2181" s="655"/>
      <c r="YV2181" s="1"/>
      <c r="YW2181" s="1"/>
      <c r="YY2181" s="650"/>
      <c r="YZ2181" s="645"/>
      <c r="ZA2181" s="659"/>
      <c r="ZB2181" s="654"/>
      <c r="ZC2181" s="655"/>
      <c r="ZD2181" s="655"/>
      <c r="ZE2181" s="1"/>
      <c r="ZF2181" s="1"/>
      <c r="ZH2181" s="650"/>
      <c r="ZI2181" s="645"/>
      <c r="ZJ2181" s="659"/>
      <c r="ZK2181" s="654"/>
      <c r="ZL2181" s="655"/>
      <c r="ZM2181" s="655"/>
      <c r="ZN2181" s="1"/>
      <c r="ZO2181" s="1"/>
      <c r="ZQ2181" s="650"/>
      <c r="ZR2181" s="645"/>
      <c r="ZS2181" s="659"/>
      <c r="ZT2181" s="654"/>
      <c r="ZU2181" s="655"/>
      <c r="ZV2181" s="655"/>
      <c r="ZW2181" s="1"/>
      <c r="ZX2181" s="1"/>
      <c r="ZZ2181" s="650"/>
      <c r="AAA2181" s="645"/>
      <c r="AAB2181" s="659"/>
      <c r="AAC2181" s="654"/>
      <c r="AAD2181" s="655"/>
      <c r="AAE2181" s="655"/>
      <c r="AAF2181" s="1"/>
      <c r="AAG2181" s="1"/>
      <c r="AAI2181" s="650"/>
      <c r="AAJ2181" s="645"/>
      <c r="AAK2181" s="659"/>
      <c r="AAL2181" s="654"/>
      <c r="AAM2181" s="655"/>
      <c r="AAN2181" s="655"/>
      <c r="AAO2181" s="1"/>
      <c r="AAP2181" s="1"/>
      <c r="AAR2181" s="650"/>
      <c r="AAS2181" s="645"/>
      <c r="AAT2181" s="659"/>
      <c r="AAU2181" s="654"/>
      <c r="AAV2181" s="655"/>
      <c r="AAW2181" s="655"/>
      <c r="AAX2181" s="1"/>
      <c r="AAY2181" s="1"/>
      <c r="ABA2181" s="650"/>
      <c r="ABB2181" s="645"/>
      <c r="ABC2181" s="659"/>
      <c r="ABD2181" s="654"/>
      <c r="ABE2181" s="655"/>
      <c r="ABF2181" s="655"/>
      <c r="ABG2181" s="1"/>
      <c r="ABH2181" s="1"/>
      <c r="ABJ2181" s="650"/>
      <c r="ABK2181" s="645"/>
      <c r="ABL2181" s="659"/>
      <c r="ABM2181" s="654"/>
      <c r="ABN2181" s="655"/>
      <c r="ABO2181" s="655"/>
      <c r="ABP2181" s="1"/>
      <c r="ABQ2181" s="1"/>
      <c r="ABS2181" s="650"/>
      <c r="ABT2181" s="645"/>
      <c r="ABU2181" s="659"/>
      <c r="ABV2181" s="654"/>
      <c r="ABW2181" s="655"/>
      <c r="ABX2181" s="655"/>
      <c r="ABY2181" s="1"/>
      <c r="ABZ2181" s="1"/>
      <c r="ACB2181" s="650"/>
      <c r="ACC2181" s="645"/>
      <c r="ACD2181" s="659"/>
      <c r="ACE2181" s="654"/>
      <c r="ACF2181" s="655"/>
      <c r="ACG2181" s="655"/>
      <c r="ACH2181" s="1"/>
      <c r="ACI2181" s="1"/>
      <c r="ACK2181" s="650"/>
      <c r="ACL2181" s="645"/>
      <c r="ACM2181" s="659"/>
      <c r="ACN2181" s="654"/>
      <c r="ACO2181" s="655"/>
      <c r="ACP2181" s="655"/>
      <c r="ACQ2181" s="1"/>
      <c r="ACR2181" s="1"/>
      <c r="ACT2181" s="650"/>
      <c r="ACU2181" s="645"/>
      <c r="ACV2181" s="659"/>
      <c r="ACW2181" s="654"/>
      <c r="ACX2181" s="655"/>
      <c r="ACY2181" s="655"/>
      <c r="ACZ2181" s="1"/>
      <c r="ADA2181" s="1"/>
      <c r="ADC2181" s="650"/>
      <c r="ADD2181" s="645"/>
      <c r="ADE2181" s="659"/>
      <c r="ADF2181" s="654"/>
      <c r="ADG2181" s="655"/>
      <c r="ADH2181" s="655"/>
      <c r="ADI2181" s="1"/>
      <c r="ADJ2181" s="1"/>
      <c r="ADL2181" s="650"/>
      <c r="ADM2181" s="645"/>
      <c r="ADN2181" s="659"/>
      <c r="ADO2181" s="654"/>
      <c r="ADP2181" s="655"/>
      <c r="ADQ2181" s="655"/>
      <c r="ADR2181" s="1"/>
      <c r="ADS2181" s="1"/>
      <c r="ADU2181" s="650"/>
      <c r="ADV2181" s="645"/>
      <c r="ADW2181" s="659"/>
      <c r="ADX2181" s="654"/>
      <c r="ADY2181" s="655"/>
      <c r="ADZ2181" s="655"/>
      <c r="AEA2181" s="1"/>
      <c r="AEB2181" s="1"/>
      <c r="AED2181" s="650"/>
      <c r="AEE2181" s="645"/>
      <c r="AEF2181" s="659"/>
      <c r="AEG2181" s="654"/>
      <c r="AEH2181" s="655"/>
      <c r="AEI2181" s="655"/>
      <c r="AEJ2181" s="1"/>
      <c r="AEK2181" s="1"/>
      <c r="AEM2181" s="650"/>
      <c r="AEN2181" s="645"/>
      <c r="AEO2181" s="659"/>
      <c r="AEP2181" s="654"/>
      <c r="AEQ2181" s="655"/>
      <c r="AER2181" s="655"/>
      <c r="AES2181" s="1"/>
      <c r="AET2181" s="1"/>
      <c r="AEV2181" s="650"/>
      <c r="AEW2181" s="645"/>
      <c r="AEX2181" s="659"/>
      <c r="AEY2181" s="654"/>
      <c r="AEZ2181" s="655"/>
      <c r="AFA2181" s="655"/>
      <c r="AFB2181" s="1"/>
      <c r="AFC2181" s="1"/>
      <c r="AFE2181" s="650"/>
      <c r="AFF2181" s="645"/>
      <c r="AFG2181" s="659"/>
      <c r="AFH2181" s="654"/>
      <c r="AFI2181" s="655"/>
      <c r="AFJ2181" s="655"/>
      <c r="AFK2181" s="1"/>
      <c r="AFL2181" s="1"/>
      <c r="AFN2181" s="650"/>
      <c r="AFO2181" s="645"/>
      <c r="AFP2181" s="659"/>
      <c r="AFQ2181" s="654"/>
      <c r="AFR2181" s="655"/>
      <c r="AFS2181" s="655"/>
      <c r="AFT2181" s="1"/>
      <c r="AFU2181" s="1"/>
      <c r="AFW2181" s="650"/>
      <c r="AFX2181" s="645"/>
      <c r="AFY2181" s="659"/>
      <c r="AFZ2181" s="654"/>
      <c r="AGA2181" s="655"/>
      <c r="AGB2181" s="655"/>
      <c r="AGC2181" s="1"/>
      <c r="AGD2181" s="1"/>
      <c r="AGF2181" s="650"/>
      <c r="AGG2181" s="645"/>
      <c r="AGH2181" s="659"/>
      <c r="AGI2181" s="654"/>
      <c r="AGJ2181" s="655"/>
      <c r="AGK2181" s="655"/>
      <c r="AGL2181" s="1"/>
      <c r="AGM2181" s="1"/>
      <c r="AGO2181" s="650"/>
      <c r="AGP2181" s="645"/>
      <c r="AGQ2181" s="659"/>
      <c r="AGR2181" s="654"/>
      <c r="AGS2181" s="655"/>
      <c r="AGT2181" s="655"/>
      <c r="AGU2181" s="1"/>
      <c r="AGV2181" s="1"/>
      <c r="AGX2181" s="650"/>
      <c r="AGY2181" s="645"/>
      <c r="AGZ2181" s="659"/>
      <c r="AHA2181" s="654"/>
      <c r="AHB2181" s="655"/>
      <c r="AHC2181" s="655"/>
      <c r="AHD2181" s="1"/>
      <c r="AHE2181" s="1"/>
      <c r="AHG2181" s="650"/>
      <c r="AHH2181" s="645"/>
      <c r="AHI2181" s="659"/>
      <c r="AHJ2181" s="654"/>
      <c r="AHK2181" s="655"/>
      <c r="AHL2181" s="655"/>
      <c r="AHM2181" s="1"/>
      <c r="AHN2181" s="1"/>
      <c r="AHP2181" s="650"/>
      <c r="AHQ2181" s="645"/>
      <c r="AHR2181" s="659"/>
      <c r="AHS2181" s="654"/>
      <c r="AHT2181" s="655"/>
      <c r="AHU2181" s="655"/>
      <c r="AHV2181" s="1"/>
      <c r="AHW2181" s="1"/>
      <c r="AHY2181" s="650"/>
      <c r="AHZ2181" s="645"/>
      <c r="AIA2181" s="659"/>
      <c r="AIB2181" s="654"/>
      <c r="AIC2181" s="655"/>
      <c r="AID2181" s="655"/>
      <c r="AIE2181" s="1"/>
      <c r="AIF2181" s="1"/>
      <c r="AIH2181" s="650"/>
      <c r="AII2181" s="645"/>
      <c r="AIJ2181" s="659"/>
      <c r="AIK2181" s="654"/>
      <c r="AIL2181" s="655"/>
      <c r="AIM2181" s="655"/>
      <c r="AIN2181" s="1"/>
      <c r="AIO2181" s="1"/>
      <c r="AIQ2181" s="650"/>
      <c r="AIR2181" s="645"/>
      <c r="AIS2181" s="659"/>
      <c r="AIT2181" s="654"/>
      <c r="AIU2181" s="655"/>
      <c r="AIV2181" s="655"/>
      <c r="AIW2181" s="1"/>
      <c r="AIX2181" s="1"/>
      <c r="AIZ2181" s="650"/>
      <c r="AJA2181" s="645"/>
      <c r="AJB2181" s="659"/>
      <c r="AJC2181" s="654"/>
      <c r="AJD2181" s="655"/>
      <c r="AJE2181" s="655"/>
      <c r="AJF2181" s="1"/>
      <c r="AJG2181" s="1"/>
      <c r="AJI2181" s="650"/>
      <c r="AJJ2181" s="645"/>
      <c r="AJK2181" s="659"/>
      <c r="AJL2181" s="654"/>
      <c r="AJM2181" s="655"/>
      <c r="AJN2181" s="655"/>
      <c r="AJO2181" s="1"/>
      <c r="AJP2181" s="1"/>
      <c r="AJR2181" s="650"/>
      <c r="AJS2181" s="645"/>
      <c r="AJT2181" s="659"/>
      <c r="AJU2181" s="654"/>
      <c r="AJV2181" s="655"/>
      <c r="AJW2181" s="655"/>
      <c r="AJX2181" s="1"/>
      <c r="AJY2181" s="1"/>
      <c r="AKA2181" s="650"/>
      <c r="AKB2181" s="645"/>
      <c r="AKC2181" s="659"/>
      <c r="AKD2181" s="654"/>
      <c r="AKE2181" s="655"/>
      <c r="AKF2181" s="655"/>
      <c r="AKG2181" s="1"/>
      <c r="AKH2181" s="1"/>
      <c r="AKJ2181" s="650"/>
      <c r="AKK2181" s="645"/>
      <c r="AKL2181" s="659"/>
      <c r="AKM2181" s="654"/>
      <c r="AKN2181" s="655"/>
      <c r="AKO2181" s="655"/>
      <c r="AKP2181" s="1"/>
      <c r="AKQ2181" s="1"/>
      <c r="AKS2181" s="650"/>
      <c r="AKT2181" s="645"/>
      <c r="AKU2181" s="659"/>
      <c r="AKV2181" s="654"/>
      <c r="AKW2181" s="655"/>
      <c r="AKX2181" s="655"/>
      <c r="AKY2181" s="1"/>
      <c r="AKZ2181" s="1"/>
      <c r="ALB2181" s="650"/>
      <c r="ALC2181" s="645"/>
      <c r="ALD2181" s="659"/>
      <c r="ALE2181" s="654"/>
      <c r="ALF2181" s="655"/>
      <c r="ALG2181" s="655"/>
      <c r="ALH2181" s="1"/>
      <c r="ALI2181" s="1"/>
      <c r="ALK2181" s="650"/>
      <c r="ALL2181" s="645"/>
      <c r="ALM2181" s="659"/>
      <c r="ALN2181" s="654"/>
      <c r="ALO2181" s="655"/>
      <c r="ALP2181" s="655"/>
      <c r="ALQ2181" s="1"/>
      <c r="ALR2181" s="1"/>
      <c r="ALT2181" s="650"/>
      <c r="ALU2181" s="645"/>
      <c r="ALV2181" s="659"/>
      <c r="ALW2181" s="654"/>
      <c r="ALX2181" s="655"/>
      <c r="ALY2181" s="655"/>
      <c r="ALZ2181" s="1"/>
      <c r="AMA2181" s="1"/>
      <c r="AMC2181" s="650"/>
      <c r="AMD2181" s="645"/>
      <c r="AME2181" s="659"/>
      <c r="AMF2181" s="654"/>
      <c r="AMG2181" s="655"/>
      <c r="AMH2181" s="655"/>
      <c r="AMI2181" s="1"/>
      <c r="AMJ2181" s="1"/>
      <c r="AML2181" s="650"/>
      <c r="AMM2181" s="645"/>
      <c r="AMN2181" s="659"/>
      <c r="AMO2181" s="654"/>
      <c r="AMP2181" s="655"/>
      <c r="AMQ2181" s="655"/>
      <c r="AMR2181" s="1"/>
      <c r="AMS2181" s="1"/>
      <c r="AMU2181" s="650"/>
      <c r="AMV2181" s="645"/>
      <c r="AMW2181" s="659"/>
      <c r="AMX2181" s="654"/>
      <c r="AMY2181" s="655"/>
      <c r="AMZ2181" s="655"/>
      <c r="ANA2181" s="1"/>
      <c r="ANB2181" s="1"/>
      <c r="AND2181" s="650"/>
      <c r="ANE2181" s="645"/>
      <c r="ANF2181" s="659"/>
      <c r="ANG2181" s="654"/>
      <c r="ANH2181" s="655"/>
      <c r="ANI2181" s="655"/>
      <c r="ANJ2181" s="1"/>
      <c r="ANK2181" s="1"/>
      <c r="ANM2181" s="650"/>
      <c r="ANN2181" s="645"/>
      <c r="ANO2181" s="659"/>
      <c r="ANP2181" s="654"/>
      <c r="ANQ2181" s="655"/>
      <c r="ANR2181" s="655"/>
      <c r="ANS2181" s="1"/>
      <c r="ANT2181" s="1"/>
      <c r="ANV2181" s="650"/>
      <c r="ANW2181" s="645"/>
      <c r="ANX2181" s="659"/>
      <c r="ANY2181" s="654"/>
      <c r="ANZ2181" s="655"/>
      <c r="AOA2181" s="655"/>
      <c r="AOB2181" s="1"/>
      <c r="AOC2181" s="1"/>
      <c r="AOE2181" s="650"/>
      <c r="AOF2181" s="645"/>
      <c r="AOG2181" s="659"/>
      <c r="AOH2181" s="654"/>
      <c r="AOI2181" s="655"/>
      <c r="AOJ2181" s="655"/>
      <c r="AOK2181" s="1"/>
      <c r="AOL2181" s="1"/>
      <c r="AON2181" s="650"/>
      <c r="AOO2181" s="645"/>
      <c r="AOP2181" s="659"/>
      <c r="AOQ2181" s="654"/>
      <c r="AOR2181" s="655"/>
      <c r="AOS2181" s="655"/>
      <c r="AOT2181" s="1"/>
      <c r="AOU2181" s="1"/>
      <c r="AOW2181" s="650"/>
      <c r="AOX2181" s="645"/>
      <c r="AOY2181" s="659"/>
      <c r="AOZ2181" s="654"/>
      <c r="APA2181" s="655"/>
      <c r="APB2181" s="655"/>
      <c r="APC2181" s="1"/>
      <c r="APD2181" s="1"/>
      <c r="APF2181" s="650"/>
      <c r="APG2181" s="645"/>
      <c r="APH2181" s="659"/>
      <c r="API2181" s="654"/>
      <c r="APJ2181" s="655"/>
      <c r="APK2181" s="655"/>
      <c r="APL2181" s="1"/>
      <c r="APM2181" s="1"/>
      <c r="APO2181" s="650"/>
      <c r="APP2181" s="645"/>
      <c r="APQ2181" s="659"/>
      <c r="APR2181" s="654"/>
      <c r="APS2181" s="655"/>
      <c r="APT2181" s="655"/>
      <c r="APU2181" s="1"/>
      <c r="APV2181" s="1"/>
      <c r="APX2181" s="650"/>
      <c r="APY2181" s="645"/>
      <c r="APZ2181" s="659"/>
      <c r="AQA2181" s="654"/>
      <c r="AQB2181" s="655"/>
      <c r="AQC2181" s="655"/>
      <c r="AQD2181" s="1"/>
      <c r="AQE2181" s="1"/>
      <c r="AQG2181" s="650"/>
      <c r="AQH2181" s="645"/>
      <c r="AQI2181" s="659"/>
      <c r="AQJ2181" s="654"/>
      <c r="AQK2181" s="655"/>
      <c r="AQL2181" s="655"/>
      <c r="AQM2181" s="1"/>
      <c r="AQN2181" s="1"/>
      <c r="AQP2181" s="650"/>
      <c r="AQQ2181" s="645"/>
      <c r="AQR2181" s="659"/>
      <c r="AQS2181" s="654"/>
      <c r="AQT2181" s="655"/>
      <c r="AQU2181" s="655"/>
      <c r="AQV2181" s="1"/>
      <c r="AQW2181" s="1"/>
      <c r="AQY2181" s="650"/>
      <c r="AQZ2181" s="645"/>
      <c r="ARA2181" s="659"/>
      <c r="ARB2181" s="654"/>
      <c r="ARC2181" s="655"/>
      <c r="ARD2181" s="655"/>
      <c r="ARE2181" s="1"/>
      <c r="ARF2181" s="1"/>
      <c r="ARH2181" s="650"/>
      <c r="ARI2181" s="645"/>
      <c r="ARJ2181" s="659"/>
      <c r="ARK2181" s="654"/>
      <c r="ARL2181" s="655"/>
      <c r="ARM2181" s="655"/>
      <c r="ARN2181" s="1"/>
      <c r="ARO2181" s="1"/>
      <c r="ARQ2181" s="650"/>
      <c r="ARR2181" s="645"/>
      <c r="ARS2181" s="659"/>
      <c r="ART2181" s="654"/>
      <c r="ARU2181" s="655"/>
      <c r="ARV2181" s="655"/>
      <c r="ARW2181" s="1"/>
      <c r="ARX2181" s="1"/>
      <c r="ARZ2181" s="650"/>
      <c r="ASA2181" s="645"/>
      <c r="ASB2181" s="659"/>
      <c r="ASC2181" s="654"/>
      <c r="ASD2181" s="655"/>
      <c r="ASE2181" s="655"/>
      <c r="ASF2181" s="1"/>
      <c r="ASG2181" s="1"/>
      <c r="ASI2181" s="650"/>
      <c r="ASJ2181" s="645"/>
      <c r="ASK2181" s="659"/>
      <c r="ASL2181" s="654"/>
      <c r="ASM2181" s="655"/>
      <c r="ASN2181" s="655"/>
      <c r="ASO2181" s="1"/>
      <c r="ASP2181" s="1"/>
      <c r="ASR2181" s="650"/>
      <c r="ASS2181" s="645"/>
      <c r="AST2181" s="659"/>
      <c r="ASU2181" s="654"/>
      <c r="ASV2181" s="655"/>
      <c r="ASW2181" s="655"/>
      <c r="ASX2181" s="1"/>
      <c r="ASY2181" s="1"/>
      <c r="ATA2181" s="650"/>
      <c r="ATB2181" s="645"/>
      <c r="ATC2181" s="659"/>
      <c r="ATD2181" s="654"/>
      <c r="ATE2181" s="655"/>
      <c r="ATF2181" s="655"/>
      <c r="ATG2181" s="1"/>
      <c r="ATH2181" s="1"/>
      <c r="ATJ2181" s="650"/>
      <c r="ATK2181" s="645"/>
      <c r="ATL2181" s="659"/>
      <c r="ATM2181" s="654"/>
      <c r="ATN2181" s="655"/>
      <c r="ATO2181" s="655"/>
      <c r="ATP2181" s="1"/>
      <c r="ATQ2181" s="1"/>
      <c r="ATS2181" s="650"/>
      <c r="ATT2181" s="645"/>
      <c r="ATU2181" s="659"/>
      <c r="ATV2181" s="654"/>
      <c r="ATW2181" s="655"/>
      <c r="ATX2181" s="655"/>
      <c r="ATY2181" s="1"/>
      <c r="ATZ2181" s="1"/>
      <c r="AUB2181" s="650"/>
      <c r="AUC2181" s="645"/>
      <c r="AUD2181" s="659"/>
      <c r="AUE2181" s="654"/>
      <c r="AUF2181" s="655"/>
      <c r="AUG2181" s="655"/>
      <c r="AUH2181" s="1"/>
      <c r="AUI2181" s="1"/>
      <c r="AUK2181" s="650"/>
      <c r="AUL2181" s="645"/>
      <c r="AUM2181" s="659"/>
      <c r="AUN2181" s="654"/>
      <c r="AUO2181" s="655"/>
      <c r="AUP2181" s="655"/>
      <c r="AUQ2181" s="1"/>
      <c r="AUR2181" s="1"/>
      <c r="AUT2181" s="650"/>
      <c r="AUU2181" s="645"/>
      <c r="AUV2181" s="659"/>
      <c r="AUW2181" s="654"/>
      <c r="AUX2181" s="655"/>
      <c r="AUY2181" s="655"/>
      <c r="AUZ2181" s="1"/>
      <c r="AVA2181" s="1"/>
      <c r="AVC2181" s="650"/>
      <c r="AVD2181" s="645"/>
      <c r="AVE2181" s="659"/>
      <c r="AVF2181" s="654"/>
      <c r="AVG2181" s="655"/>
      <c r="AVH2181" s="655"/>
      <c r="AVI2181" s="1"/>
      <c r="AVJ2181" s="1"/>
      <c r="AVL2181" s="650"/>
      <c r="AVM2181" s="645"/>
      <c r="AVN2181" s="659"/>
      <c r="AVO2181" s="654"/>
      <c r="AVP2181" s="655"/>
      <c r="AVQ2181" s="655"/>
      <c r="AVR2181" s="1"/>
      <c r="AVS2181" s="1"/>
      <c r="AVU2181" s="650"/>
      <c r="AVV2181" s="645"/>
      <c r="AVW2181" s="659"/>
      <c r="AVX2181" s="654"/>
      <c r="AVY2181" s="655"/>
      <c r="AVZ2181" s="655"/>
      <c r="AWA2181" s="1"/>
      <c r="AWB2181" s="1"/>
      <c r="AWD2181" s="650"/>
      <c r="AWE2181" s="645"/>
      <c r="AWF2181" s="659"/>
      <c r="AWG2181" s="654"/>
      <c r="AWH2181" s="655"/>
      <c r="AWI2181" s="655"/>
      <c r="AWJ2181" s="1"/>
      <c r="AWK2181" s="1"/>
      <c r="AWM2181" s="650"/>
      <c r="AWN2181" s="645"/>
      <c r="AWO2181" s="659"/>
      <c r="AWP2181" s="654"/>
      <c r="AWQ2181" s="655"/>
      <c r="AWR2181" s="655"/>
      <c r="AWS2181" s="1"/>
      <c r="AWT2181" s="1"/>
      <c r="AWV2181" s="650"/>
      <c r="AWW2181" s="645"/>
      <c r="AWX2181" s="659"/>
      <c r="AWY2181" s="654"/>
      <c r="AWZ2181" s="655"/>
      <c r="AXA2181" s="655"/>
      <c r="AXB2181" s="1"/>
      <c r="AXC2181" s="1"/>
      <c r="AXE2181" s="650"/>
      <c r="AXF2181" s="645"/>
      <c r="AXG2181" s="659"/>
      <c r="AXH2181" s="654"/>
      <c r="AXI2181" s="655"/>
      <c r="AXJ2181" s="655"/>
      <c r="AXK2181" s="1"/>
      <c r="AXL2181" s="1"/>
      <c r="AXN2181" s="650"/>
      <c r="AXO2181" s="645"/>
      <c r="AXP2181" s="659"/>
      <c r="AXQ2181" s="654"/>
      <c r="AXR2181" s="655"/>
      <c r="AXS2181" s="655"/>
      <c r="AXT2181" s="1"/>
      <c r="AXU2181" s="1"/>
      <c r="AXW2181" s="650"/>
      <c r="AXX2181" s="645"/>
      <c r="AXY2181" s="659"/>
      <c r="AXZ2181" s="654"/>
      <c r="AYA2181" s="655"/>
      <c r="AYB2181" s="655"/>
      <c r="AYC2181" s="1"/>
      <c r="AYD2181" s="1"/>
      <c r="AYF2181" s="650"/>
      <c r="AYG2181" s="645"/>
      <c r="AYH2181" s="659"/>
      <c r="AYI2181" s="654"/>
      <c r="AYJ2181" s="655"/>
      <c r="AYK2181" s="655"/>
      <c r="AYL2181" s="1"/>
      <c r="AYM2181" s="1"/>
      <c r="AYO2181" s="650"/>
      <c r="AYP2181" s="645"/>
      <c r="AYQ2181" s="659"/>
      <c r="AYR2181" s="654"/>
      <c r="AYS2181" s="655"/>
      <c r="AYT2181" s="655"/>
      <c r="AYU2181" s="1"/>
      <c r="AYV2181" s="1"/>
      <c r="AYX2181" s="650"/>
      <c r="AYY2181" s="645"/>
      <c r="AYZ2181" s="659"/>
      <c r="AZA2181" s="654"/>
      <c r="AZB2181" s="655"/>
      <c r="AZC2181" s="655"/>
      <c r="AZD2181" s="1"/>
      <c r="AZE2181" s="1"/>
      <c r="AZG2181" s="650"/>
      <c r="AZH2181" s="645"/>
      <c r="AZI2181" s="659"/>
      <c r="AZJ2181" s="654"/>
      <c r="AZK2181" s="655"/>
      <c r="AZL2181" s="655"/>
      <c r="AZM2181" s="1"/>
      <c r="AZN2181" s="1"/>
      <c r="AZP2181" s="650"/>
      <c r="AZQ2181" s="645"/>
      <c r="AZR2181" s="659"/>
      <c r="AZS2181" s="654"/>
      <c r="AZT2181" s="655"/>
      <c r="AZU2181" s="655"/>
      <c r="AZV2181" s="1"/>
      <c r="AZW2181" s="1"/>
      <c r="AZY2181" s="650"/>
      <c r="AZZ2181" s="645"/>
      <c r="BAA2181" s="659"/>
      <c r="BAB2181" s="654"/>
      <c r="BAC2181" s="655"/>
      <c r="BAD2181" s="655"/>
      <c r="BAE2181" s="1"/>
      <c r="BAF2181" s="1"/>
      <c r="BAH2181" s="650"/>
      <c r="BAI2181" s="645"/>
      <c r="BAJ2181" s="659"/>
      <c r="BAK2181" s="654"/>
      <c r="BAL2181" s="655"/>
      <c r="BAM2181" s="655"/>
      <c r="BAN2181" s="1"/>
      <c r="BAO2181" s="1"/>
      <c r="BAQ2181" s="650"/>
      <c r="BAR2181" s="645"/>
      <c r="BAS2181" s="659"/>
      <c r="BAT2181" s="654"/>
      <c r="BAU2181" s="655"/>
      <c r="BAV2181" s="655"/>
      <c r="BAW2181" s="1"/>
      <c r="BAX2181" s="1"/>
      <c r="BAZ2181" s="650"/>
      <c r="BBA2181" s="645"/>
      <c r="BBB2181" s="659"/>
      <c r="BBC2181" s="654"/>
      <c r="BBD2181" s="655"/>
      <c r="BBE2181" s="655"/>
      <c r="BBF2181" s="1"/>
      <c r="BBG2181" s="1"/>
      <c r="BBI2181" s="650"/>
      <c r="BBJ2181" s="645"/>
      <c r="BBK2181" s="659"/>
      <c r="BBL2181" s="654"/>
      <c r="BBM2181" s="655"/>
      <c r="BBN2181" s="655"/>
      <c r="BBO2181" s="1"/>
      <c r="BBP2181" s="1"/>
      <c r="BBR2181" s="650"/>
      <c r="BBS2181" s="645"/>
      <c r="BBT2181" s="659"/>
      <c r="BBU2181" s="654"/>
      <c r="BBV2181" s="655"/>
      <c r="BBW2181" s="655"/>
      <c r="BBX2181" s="1"/>
      <c r="BBY2181" s="1"/>
      <c r="BCA2181" s="650"/>
      <c r="BCB2181" s="645"/>
      <c r="BCC2181" s="659"/>
      <c r="BCD2181" s="654"/>
      <c r="BCE2181" s="655"/>
      <c r="BCF2181" s="655"/>
      <c r="BCG2181" s="1"/>
      <c r="BCH2181" s="1"/>
      <c r="BCJ2181" s="650"/>
      <c r="BCK2181" s="645"/>
      <c r="BCL2181" s="659"/>
      <c r="BCM2181" s="654"/>
      <c r="BCN2181" s="655"/>
      <c r="BCO2181" s="655"/>
      <c r="BCP2181" s="1"/>
      <c r="BCQ2181" s="1"/>
      <c r="BCS2181" s="650"/>
      <c r="BCT2181" s="645"/>
      <c r="BCU2181" s="659"/>
      <c r="BCV2181" s="654"/>
      <c r="BCW2181" s="655"/>
      <c r="BCX2181" s="655"/>
      <c r="BCY2181" s="1"/>
      <c r="BCZ2181" s="1"/>
      <c r="BDB2181" s="650"/>
      <c r="BDC2181" s="645"/>
      <c r="BDD2181" s="659"/>
      <c r="BDE2181" s="654"/>
      <c r="BDF2181" s="655"/>
      <c r="BDG2181" s="655"/>
      <c r="BDH2181" s="1"/>
      <c r="BDI2181" s="1"/>
      <c r="BDK2181" s="650"/>
      <c r="BDL2181" s="645"/>
      <c r="BDM2181" s="659"/>
      <c r="BDN2181" s="654"/>
      <c r="BDO2181" s="655"/>
      <c r="BDP2181" s="655"/>
      <c r="BDQ2181" s="1"/>
      <c r="BDR2181" s="1"/>
      <c r="BDT2181" s="650"/>
      <c r="BDU2181" s="645"/>
      <c r="BDV2181" s="659"/>
      <c r="BDW2181" s="654"/>
      <c r="BDX2181" s="655"/>
      <c r="BDY2181" s="655"/>
      <c r="BDZ2181" s="1"/>
      <c r="BEA2181" s="1"/>
      <c r="BEC2181" s="650"/>
      <c r="BED2181" s="645"/>
      <c r="BEE2181" s="659"/>
      <c r="BEF2181" s="654"/>
      <c r="BEG2181" s="655"/>
      <c r="BEH2181" s="655"/>
      <c r="BEI2181" s="1"/>
      <c r="BEJ2181" s="1"/>
      <c r="BEL2181" s="650"/>
      <c r="BEM2181" s="645"/>
      <c r="BEN2181" s="659"/>
      <c r="BEO2181" s="654"/>
      <c r="BEP2181" s="655"/>
      <c r="BEQ2181" s="655"/>
      <c r="BER2181" s="1"/>
      <c r="BES2181" s="1"/>
      <c r="BEU2181" s="650"/>
      <c r="BEV2181" s="645"/>
      <c r="BEW2181" s="659"/>
      <c r="BEX2181" s="654"/>
      <c r="BEY2181" s="655"/>
      <c r="BEZ2181" s="655"/>
      <c r="BFA2181" s="1"/>
      <c r="BFB2181" s="1"/>
      <c r="BFD2181" s="650"/>
      <c r="BFE2181" s="645"/>
      <c r="BFF2181" s="659"/>
      <c r="BFG2181" s="654"/>
      <c r="BFH2181" s="655"/>
      <c r="BFI2181" s="655"/>
      <c r="BFJ2181" s="1"/>
      <c r="BFK2181" s="1"/>
      <c r="BFM2181" s="650"/>
      <c r="BFN2181" s="645"/>
      <c r="BFO2181" s="659"/>
      <c r="BFP2181" s="654"/>
      <c r="BFQ2181" s="655"/>
      <c r="BFR2181" s="655"/>
      <c r="BFS2181" s="1"/>
      <c r="BFT2181" s="1"/>
      <c r="BFV2181" s="650"/>
      <c r="BFW2181" s="645"/>
      <c r="BFX2181" s="659"/>
      <c r="BFY2181" s="654"/>
      <c r="BFZ2181" s="655"/>
      <c r="BGA2181" s="655"/>
      <c r="BGB2181" s="1"/>
      <c r="BGC2181" s="1"/>
      <c r="BGE2181" s="650"/>
      <c r="BGF2181" s="645"/>
      <c r="BGG2181" s="659"/>
      <c r="BGH2181" s="654"/>
      <c r="BGI2181" s="655"/>
      <c r="BGJ2181" s="655"/>
      <c r="BGK2181" s="1"/>
      <c r="BGL2181" s="1"/>
      <c r="BGN2181" s="650"/>
      <c r="BGO2181" s="645"/>
      <c r="BGP2181" s="659"/>
      <c r="BGQ2181" s="654"/>
      <c r="BGR2181" s="655"/>
      <c r="BGS2181" s="655"/>
      <c r="BGT2181" s="1"/>
      <c r="BGU2181" s="1"/>
      <c r="BGW2181" s="650"/>
      <c r="BGX2181" s="645"/>
      <c r="BGY2181" s="659"/>
      <c r="BGZ2181" s="654"/>
      <c r="BHA2181" s="655"/>
      <c r="BHB2181" s="655"/>
      <c r="BHC2181" s="1"/>
      <c r="BHD2181" s="1"/>
      <c r="BHF2181" s="650"/>
      <c r="BHG2181" s="645"/>
      <c r="BHH2181" s="659"/>
      <c r="BHI2181" s="654"/>
      <c r="BHJ2181" s="655"/>
      <c r="BHK2181" s="655"/>
      <c r="BHL2181" s="1"/>
      <c r="BHM2181" s="1"/>
      <c r="BHO2181" s="650"/>
      <c r="BHP2181" s="645"/>
      <c r="BHQ2181" s="659"/>
      <c r="BHR2181" s="654"/>
      <c r="BHS2181" s="655"/>
      <c r="BHT2181" s="655"/>
      <c r="BHU2181" s="1"/>
      <c r="BHV2181" s="1"/>
      <c r="BHX2181" s="650"/>
      <c r="BHY2181" s="645"/>
      <c r="BHZ2181" s="659"/>
      <c r="BIA2181" s="654"/>
      <c r="BIB2181" s="655"/>
      <c r="BIC2181" s="655"/>
      <c r="BID2181" s="1"/>
      <c r="BIE2181" s="1"/>
      <c r="BIG2181" s="650"/>
      <c r="BIH2181" s="645"/>
      <c r="BII2181" s="659"/>
      <c r="BIJ2181" s="654"/>
      <c r="BIK2181" s="655"/>
      <c r="BIL2181" s="655"/>
      <c r="BIM2181" s="1"/>
      <c r="BIN2181" s="1"/>
      <c r="BIP2181" s="650"/>
      <c r="BIQ2181" s="645"/>
      <c r="BIR2181" s="659"/>
      <c r="BIS2181" s="654"/>
      <c r="BIT2181" s="655"/>
      <c r="BIU2181" s="655"/>
      <c r="BIV2181" s="1"/>
      <c r="BIW2181" s="1"/>
      <c r="BIY2181" s="650"/>
      <c r="BIZ2181" s="645"/>
      <c r="BJA2181" s="659"/>
      <c r="BJB2181" s="654"/>
      <c r="BJC2181" s="655"/>
      <c r="BJD2181" s="655"/>
      <c r="BJE2181" s="1"/>
      <c r="BJF2181" s="1"/>
      <c r="BJH2181" s="650"/>
      <c r="BJI2181" s="645"/>
      <c r="BJJ2181" s="659"/>
      <c r="BJK2181" s="654"/>
      <c r="BJL2181" s="655"/>
      <c r="BJM2181" s="655"/>
      <c r="BJN2181" s="1"/>
      <c r="BJO2181" s="1"/>
      <c r="BJQ2181" s="650"/>
      <c r="BJR2181" s="645"/>
      <c r="BJS2181" s="659"/>
      <c r="BJT2181" s="654"/>
      <c r="BJU2181" s="655"/>
      <c r="BJV2181" s="655"/>
      <c r="BJW2181" s="1"/>
      <c r="BJX2181" s="1"/>
      <c r="BJZ2181" s="650"/>
      <c r="BKA2181" s="645"/>
      <c r="BKB2181" s="659"/>
      <c r="BKC2181" s="654"/>
      <c r="BKD2181" s="655"/>
      <c r="BKE2181" s="655"/>
      <c r="BKF2181" s="1"/>
      <c r="BKG2181" s="1"/>
      <c r="BKI2181" s="650"/>
      <c r="BKJ2181" s="645"/>
      <c r="BKK2181" s="659"/>
      <c r="BKL2181" s="654"/>
      <c r="BKM2181" s="655"/>
      <c r="BKN2181" s="655"/>
      <c r="BKO2181" s="1"/>
      <c r="BKP2181" s="1"/>
      <c r="BKR2181" s="650"/>
      <c r="BKS2181" s="645"/>
      <c r="BKT2181" s="659"/>
      <c r="BKU2181" s="654"/>
      <c r="BKV2181" s="655"/>
      <c r="BKW2181" s="655"/>
      <c r="BKX2181" s="1"/>
      <c r="BKY2181" s="1"/>
      <c r="BLA2181" s="650"/>
      <c r="BLB2181" s="645"/>
      <c r="BLC2181" s="659"/>
      <c r="BLD2181" s="654"/>
      <c r="BLE2181" s="655"/>
      <c r="BLF2181" s="655"/>
      <c r="BLG2181" s="1"/>
      <c r="BLH2181" s="1"/>
      <c r="BLJ2181" s="650"/>
      <c r="BLK2181" s="645"/>
      <c r="BLL2181" s="659"/>
      <c r="BLM2181" s="654"/>
      <c r="BLN2181" s="655"/>
      <c r="BLO2181" s="655"/>
      <c r="BLP2181" s="1"/>
      <c r="BLQ2181" s="1"/>
      <c r="BLS2181" s="650"/>
      <c r="BLT2181" s="645"/>
      <c r="BLU2181" s="659"/>
      <c r="BLV2181" s="654"/>
      <c r="BLW2181" s="655"/>
      <c r="BLX2181" s="655"/>
      <c r="BLY2181" s="1"/>
      <c r="BLZ2181" s="1"/>
      <c r="BMB2181" s="650"/>
      <c r="BMC2181" s="645"/>
      <c r="BMD2181" s="659"/>
      <c r="BME2181" s="654"/>
      <c r="BMF2181" s="655"/>
      <c r="BMG2181" s="655"/>
      <c r="BMH2181" s="1"/>
      <c r="BMI2181" s="1"/>
      <c r="BMK2181" s="650"/>
      <c r="BML2181" s="645"/>
      <c r="BMM2181" s="659"/>
      <c r="BMN2181" s="654"/>
      <c r="BMO2181" s="655"/>
      <c r="BMP2181" s="655"/>
      <c r="BMQ2181" s="1"/>
      <c r="BMR2181" s="1"/>
      <c r="BMT2181" s="650"/>
      <c r="BMU2181" s="645"/>
      <c r="BMV2181" s="659"/>
      <c r="BMW2181" s="654"/>
      <c r="BMX2181" s="655"/>
      <c r="BMY2181" s="655"/>
      <c r="BMZ2181" s="1"/>
      <c r="BNA2181" s="1"/>
      <c r="BNC2181" s="650"/>
      <c r="BND2181" s="645"/>
      <c r="BNE2181" s="659"/>
      <c r="BNF2181" s="654"/>
      <c r="BNG2181" s="655"/>
      <c r="BNH2181" s="655"/>
      <c r="BNI2181" s="1"/>
      <c r="BNJ2181" s="1"/>
      <c r="BNL2181" s="650"/>
      <c r="BNM2181" s="645"/>
      <c r="BNN2181" s="659"/>
      <c r="BNO2181" s="654"/>
      <c r="BNP2181" s="655"/>
      <c r="BNQ2181" s="655"/>
      <c r="BNR2181" s="1"/>
      <c r="BNS2181" s="1"/>
      <c r="BNU2181" s="650"/>
      <c r="BNV2181" s="645"/>
      <c r="BNW2181" s="659"/>
      <c r="BNX2181" s="654"/>
      <c r="BNY2181" s="655"/>
      <c r="BNZ2181" s="655"/>
      <c r="BOA2181" s="1"/>
      <c r="BOB2181" s="1"/>
      <c r="BOD2181" s="650"/>
      <c r="BOE2181" s="645"/>
      <c r="BOF2181" s="659"/>
      <c r="BOG2181" s="654"/>
      <c r="BOH2181" s="655"/>
      <c r="BOI2181" s="655"/>
      <c r="BOJ2181" s="1"/>
      <c r="BOK2181" s="1"/>
      <c r="BOM2181" s="650"/>
      <c r="BON2181" s="645"/>
      <c r="BOO2181" s="659"/>
      <c r="BOP2181" s="654"/>
      <c r="BOQ2181" s="655"/>
      <c r="BOR2181" s="655"/>
      <c r="BOS2181" s="1"/>
      <c r="BOT2181" s="1"/>
      <c r="BOV2181" s="650"/>
      <c r="BOW2181" s="645"/>
      <c r="BOX2181" s="659"/>
      <c r="BOY2181" s="654"/>
      <c r="BOZ2181" s="655"/>
      <c r="BPA2181" s="655"/>
      <c r="BPB2181" s="1"/>
      <c r="BPC2181" s="1"/>
      <c r="BPE2181" s="650"/>
      <c r="BPF2181" s="645"/>
      <c r="BPG2181" s="659"/>
      <c r="BPH2181" s="654"/>
      <c r="BPI2181" s="655"/>
      <c r="BPJ2181" s="655"/>
      <c r="BPK2181" s="1"/>
      <c r="BPL2181" s="1"/>
      <c r="BPN2181" s="650"/>
      <c r="BPO2181" s="645"/>
      <c r="BPP2181" s="659"/>
      <c r="BPQ2181" s="654"/>
      <c r="BPR2181" s="655"/>
      <c r="BPS2181" s="655"/>
      <c r="BPT2181" s="1"/>
      <c r="BPU2181" s="1"/>
      <c r="BPW2181" s="650"/>
      <c r="BPX2181" s="645"/>
      <c r="BPY2181" s="659"/>
      <c r="BPZ2181" s="654"/>
      <c r="BQA2181" s="655"/>
      <c r="BQB2181" s="655"/>
      <c r="BQC2181" s="1"/>
      <c r="BQD2181" s="1"/>
      <c r="BQF2181" s="650"/>
      <c r="BQG2181" s="645"/>
      <c r="BQH2181" s="659"/>
      <c r="BQI2181" s="654"/>
      <c r="BQJ2181" s="655"/>
      <c r="BQK2181" s="655"/>
      <c r="BQL2181" s="1"/>
      <c r="BQM2181" s="1"/>
      <c r="BQO2181" s="650"/>
      <c r="BQP2181" s="645"/>
      <c r="BQQ2181" s="659"/>
      <c r="BQR2181" s="654"/>
      <c r="BQS2181" s="655"/>
      <c r="BQT2181" s="655"/>
      <c r="BQU2181" s="1"/>
      <c r="BQV2181" s="1"/>
      <c r="BQX2181" s="650"/>
      <c r="BQY2181" s="645"/>
      <c r="BQZ2181" s="659"/>
      <c r="BRA2181" s="654"/>
      <c r="BRB2181" s="655"/>
      <c r="BRC2181" s="655"/>
      <c r="BRD2181" s="1"/>
      <c r="BRE2181" s="1"/>
      <c r="BRG2181" s="650"/>
      <c r="BRH2181" s="645"/>
      <c r="BRI2181" s="659"/>
      <c r="BRJ2181" s="654"/>
      <c r="BRK2181" s="655"/>
      <c r="BRL2181" s="655"/>
      <c r="BRM2181" s="1"/>
      <c r="BRN2181" s="1"/>
      <c r="BRP2181" s="650"/>
      <c r="BRQ2181" s="645"/>
      <c r="BRR2181" s="659"/>
      <c r="BRS2181" s="654"/>
      <c r="BRT2181" s="655"/>
      <c r="BRU2181" s="655"/>
      <c r="BRV2181" s="1"/>
      <c r="BRW2181" s="1"/>
      <c r="BRY2181" s="650"/>
      <c r="BRZ2181" s="645"/>
      <c r="BSA2181" s="659"/>
      <c r="BSB2181" s="654"/>
      <c r="BSC2181" s="655"/>
      <c r="BSD2181" s="655"/>
      <c r="BSE2181" s="1"/>
      <c r="BSF2181" s="1"/>
      <c r="BSH2181" s="650"/>
      <c r="BSI2181" s="645"/>
      <c r="BSJ2181" s="659"/>
      <c r="BSK2181" s="654"/>
      <c r="BSL2181" s="655"/>
      <c r="BSM2181" s="655"/>
      <c r="BSN2181" s="1"/>
      <c r="BSO2181" s="1"/>
      <c r="BSQ2181" s="650"/>
      <c r="BSR2181" s="645"/>
      <c r="BSS2181" s="659"/>
      <c r="BST2181" s="654"/>
      <c r="BSU2181" s="655"/>
      <c r="BSV2181" s="655"/>
      <c r="BSW2181" s="1"/>
      <c r="BSX2181" s="1"/>
      <c r="BSZ2181" s="650"/>
      <c r="BTA2181" s="645"/>
      <c r="BTB2181" s="659"/>
      <c r="BTC2181" s="654"/>
      <c r="BTD2181" s="655"/>
      <c r="BTE2181" s="655"/>
      <c r="BTF2181" s="1"/>
      <c r="BTG2181" s="1"/>
      <c r="BTI2181" s="650"/>
      <c r="BTJ2181" s="645"/>
      <c r="BTK2181" s="659"/>
      <c r="BTL2181" s="654"/>
      <c r="BTM2181" s="655"/>
      <c r="BTN2181" s="655"/>
      <c r="BTO2181" s="1"/>
      <c r="BTP2181" s="1"/>
      <c r="BTR2181" s="650"/>
      <c r="BTS2181" s="645"/>
      <c r="BTT2181" s="659"/>
      <c r="BTU2181" s="654"/>
      <c r="BTV2181" s="655"/>
      <c r="BTW2181" s="655"/>
      <c r="BTX2181" s="1"/>
      <c r="BTY2181" s="1"/>
      <c r="BUA2181" s="650"/>
      <c r="BUB2181" s="645"/>
      <c r="BUC2181" s="659"/>
      <c r="BUD2181" s="654"/>
      <c r="BUE2181" s="655"/>
      <c r="BUF2181" s="655"/>
      <c r="BUG2181" s="1"/>
      <c r="BUH2181" s="1"/>
      <c r="BUJ2181" s="650"/>
      <c r="BUK2181" s="645"/>
      <c r="BUL2181" s="659"/>
      <c r="BUM2181" s="654"/>
      <c r="BUN2181" s="655"/>
      <c r="BUO2181" s="655"/>
      <c r="BUP2181" s="1"/>
      <c r="BUQ2181" s="1"/>
      <c r="BUS2181" s="650"/>
      <c r="BUT2181" s="645"/>
      <c r="BUU2181" s="659"/>
      <c r="BUV2181" s="654"/>
      <c r="BUW2181" s="655"/>
      <c r="BUX2181" s="655"/>
      <c r="BUY2181" s="1"/>
      <c r="BUZ2181" s="1"/>
      <c r="BVB2181" s="650"/>
      <c r="BVC2181" s="645"/>
      <c r="BVD2181" s="659"/>
      <c r="BVE2181" s="654"/>
      <c r="BVF2181" s="655"/>
      <c r="BVG2181" s="655"/>
      <c r="BVH2181" s="1"/>
      <c r="BVI2181" s="1"/>
      <c r="BVK2181" s="650"/>
      <c r="BVL2181" s="645"/>
      <c r="BVM2181" s="659"/>
      <c r="BVN2181" s="654"/>
      <c r="BVO2181" s="655"/>
      <c r="BVP2181" s="655"/>
      <c r="BVQ2181" s="1"/>
      <c r="BVR2181" s="1"/>
      <c r="BVT2181" s="650"/>
      <c r="BVU2181" s="645"/>
      <c r="BVV2181" s="659"/>
      <c r="BVW2181" s="654"/>
      <c r="BVX2181" s="655"/>
      <c r="BVY2181" s="655"/>
      <c r="BVZ2181" s="1"/>
      <c r="BWA2181" s="1"/>
      <c r="BWC2181" s="650"/>
      <c r="BWD2181" s="645"/>
      <c r="BWE2181" s="659"/>
      <c r="BWF2181" s="654"/>
      <c r="BWG2181" s="655"/>
      <c r="BWH2181" s="655"/>
      <c r="BWI2181" s="1"/>
      <c r="BWJ2181" s="1"/>
      <c r="BWL2181" s="650"/>
      <c r="BWM2181" s="645"/>
      <c r="BWN2181" s="659"/>
      <c r="BWO2181" s="654"/>
      <c r="BWP2181" s="655"/>
      <c r="BWQ2181" s="655"/>
      <c r="BWR2181" s="1"/>
      <c r="BWS2181" s="1"/>
      <c r="BWU2181" s="650"/>
      <c r="BWV2181" s="645"/>
      <c r="BWW2181" s="659"/>
      <c r="BWX2181" s="654"/>
      <c r="BWY2181" s="655"/>
      <c r="BWZ2181" s="655"/>
      <c r="BXA2181" s="1"/>
      <c r="BXB2181" s="1"/>
      <c r="BXD2181" s="650"/>
      <c r="BXE2181" s="645"/>
      <c r="BXF2181" s="659"/>
      <c r="BXG2181" s="654"/>
      <c r="BXH2181" s="655"/>
      <c r="BXI2181" s="655"/>
      <c r="BXJ2181" s="1"/>
      <c r="BXK2181" s="1"/>
      <c r="BXM2181" s="650"/>
      <c r="BXN2181" s="645"/>
      <c r="BXO2181" s="659"/>
      <c r="BXP2181" s="654"/>
      <c r="BXQ2181" s="655"/>
      <c r="BXR2181" s="655"/>
      <c r="BXS2181" s="1"/>
      <c r="BXT2181" s="1"/>
      <c r="BXV2181" s="650"/>
      <c r="BXW2181" s="645"/>
      <c r="BXX2181" s="659"/>
      <c r="BXY2181" s="654"/>
      <c r="BXZ2181" s="655"/>
      <c r="BYA2181" s="655"/>
      <c r="BYB2181" s="1"/>
      <c r="BYC2181" s="1"/>
      <c r="BYE2181" s="650"/>
      <c r="BYF2181" s="645"/>
      <c r="BYG2181" s="659"/>
      <c r="BYH2181" s="654"/>
      <c r="BYI2181" s="655"/>
      <c r="BYJ2181" s="655"/>
      <c r="BYK2181" s="1"/>
      <c r="BYL2181" s="1"/>
      <c r="BYN2181" s="650"/>
      <c r="BYO2181" s="645"/>
      <c r="BYP2181" s="659"/>
      <c r="BYQ2181" s="654"/>
      <c r="BYR2181" s="655"/>
      <c r="BYS2181" s="655"/>
      <c r="BYT2181" s="1"/>
      <c r="BYU2181" s="1"/>
      <c r="BYW2181" s="650"/>
      <c r="BYX2181" s="645"/>
      <c r="BYY2181" s="659"/>
      <c r="BYZ2181" s="654"/>
      <c r="BZA2181" s="655"/>
      <c r="BZB2181" s="655"/>
      <c r="BZC2181" s="1"/>
      <c r="BZD2181" s="1"/>
      <c r="BZF2181" s="650"/>
      <c r="BZG2181" s="645"/>
      <c r="BZH2181" s="659"/>
      <c r="BZI2181" s="654"/>
      <c r="BZJ2181" s="655"/>
      <c r="BZK2181" s="655"/>
      <c r="BZL2181" s="1"/>
      <c r="BZM2181" s="1"/>
      <c r="BZO2181" s="650"/>
      <c r="BZP2181" s="645"/>
      <c r="BZQ2181" s="659"/>
      <c r="BZR2181" s="654"/>
      <c r="BZS2181" s="655"/>
      <c r="BZT2181" s="655"/>
      <c r="BZU2181" s="1"/>
      <c r="BZV2181" s="1"/>
      <c r="BZX2181" s="650"/>
      <c r="BZY2181" s="645"/>
      <c r="BZZ2181" s="659"/>
      <c r="CAA2181" s="654"/>
      <c r="CAB2181" s="655"/>
      <c r="CAC2181" s="655"/>
      <c r="CAD2181" s="1"/>
      <c r="CAE2181" s="1"/>
      <c r="CAG2181" s="650"/>
      <c r="CAH2181" s="645"/>
      <c r="CAI2181" s="659"/>
      <c r="CAJ2181" s="654"/>
      <c r="CAK2181" s="655"/>
      <c r="CAL2181" s="655"/>
      <c r="CAM2181" s="1"/>
      <c r="CAN2181" s="1"/>
      <c r="CAP2181" s="650"/>
      <c r="CAQ2181" s="645"/>
      <c r="CAR2181" s="659"/>
      <c r="CAS2181" s="654"/>
      <c r="CAT2181" s="655"/>
      <c r="CAU2181" s="655"/>
      <c r="CAV2181" s="1"/>
      <c r="CAW2181" s="1"/>
      <c r="CAY2181" s="650"/>
      <c r="CAZ2181" s="645"/>
      <c r="CBA2181" s="659"/>
      <c r="CBB2181" s="654"/>
      <c r="CBC2181" s="655"/>
      <c r="CBD2181" s="655"/>
      <c r="CBE2181" s="1"/>
      <c r="CBF2181" s="1"/>
      <c r="CBH2181" s="650"/>
      <c r="CBI2181" s="645"/>
      <c r="CBJ2181" s="659"/>
      <c r="CBK2181" s="654"/>
      <c r="CBL2181" s="655"/>
      <c r="CBM2181" s="655"/>
      <c r="CBN2181" s="1"/>
      <c r="CBO2181" s="1"/>
      <c r="CBQ2181" s="650"/>
      <c r="CBR2181" s="645"/>
      <c r="CBS2181" s="659"/>
      <c r="CBT2181" s="654"/>
      <c r="CBU2181" s="655"/>
      <c r="CBV2181" s="655"/>
      <c r="CBW2181" s="1"/>
      <c r="CBX2181" s="1"/>
      <c r="CBZ2181" s="650"/>
      <c r="CCA2181" s="645"/>
      <c r="CCB2181" s="659"/>
      <c r="CCC2181" s="654"/>
      <c r="CCD2181" s="655"/>
      <c r="CCE2181" s="655"/>
      <c r="CCF2181" s="1"/>
      <c r="CCG2181" s="1"/>
      <c r="CCI2181" s="650"/>
      <c r="CCJ2181" s="645"/>
      <c r="CCK2181" s="659"/>
      <c r="CCL2181" s="654"/>
      <c r="CCM2181" s="655"/>
      <c r="CCN2181" s="655"/>
      <c r="CCO2181" s="1"/>
      <c r="CCP2181" s="1"/>
      <c r="CCR2181" s="650"/>
      <c r="CCS2181" s="645"/>
      <c r="CCT2181" s="659"/>
      <c r="CCU2181" s="654"/>
      <c r="CCV2181" s="655"/>
      <c r="CCW2181" s="655"/>
      <c r="CCX2181" s="1"/>
      <c r="CCY2181" s="1"/>
      <c r="CDA2181" s="650"/>
      <c r="CDB2181" s="645"/>
      <c r="CDC2181" s="659"/>
      <c r="CDD2181" s="654"/>
      <c r="CDE2181" s="655"/>
      <c r="CDF2181" s="655"/>
      <c r="CDG2181" s="1"/>
      <c r="CDH2181" s="1"/>
      <c r="CDJ2181" s="650"/>
      <c r="CDK2181" s="645"/>
      <c r="CDL2181" s="659"/>
      <c r="CDM2181" s="654"/>
      <c r="CDN2181" s="655"/>
      <c r="CDO2181" s="655"/>
      <c r="CDP2181" s="1"/>
      <c r="CDQ2181" s="1"/>
      <c r="CDS2181" s="650"/>
      <c r="CDT2181" s="645"/>
      <c r="CDU2181" s="659"/>
      <c r="CDV2181" s="654"/>
      <c r="CDW2181" s="655"/>
      <c r="CDX2181" s="655"/>
      <c r="CDY2181" s="1"/>
      <c r="CDZ2181" s="1"/>
      <c r="CEB2181" s="650"/>
      <c r="CEC2181" s="645"/>
      <c r="CED2181" s="659"/>
      <c r="CEE2181" s="654"/>
      <c r="CEF2181" s="655"/>
      <c r="CEG2181" s="655"/>
      <c r="CEH2181" s="1"/>
      <c r="CEI2181" s="1"/>
      <c r="CEK2181" s="650"/>
      <c r="CEL2181" s="645"/>
      <c r="CEM2181" s="659"/>
      <c r="CEN2181" s="654"/>
      <c r="CEO2181" s="655"/>
      <c r="CEP2181" s="655"/>
      <c r="CEQ2181" s="1"/>
      <c r="CER2181" s="1"/>
      <c r="CET2181" s="650"/>
      <c r="CEU2181" s="645"/>
      <c r="CEV2181" s="659"/>
      <c r="CEW2181" s="654"/>
      <c r="CEX2181" s="655"/>
      <c r="CEY2181" s="655"/>
      <c r="CEZ2181" s="1"/>
      <c r="CFA2181" s="1"/>
      <c r="CFC2181" s="650"/>
      <c r="CFD2181" s="645"/>
      <c r="CFE2181" s="659"/>
      <c r="CFF2181" s="654"/>
      <c r="CFG2181" s="655"/>
      <c r="CFH2181" s="655"/>
      <c r="CFI2181" s="1"/>
      <c r="CFJ2181" s="1"/>
      <c r="CFL2181" s="650"/>
      <c r="CFM2181" s="645"/>
      <c r="CFN2181" s="659"/>
      <c r="CFO2181" s="654"/>
      <c r="CFP2181" s="655"/>
      <c r="CFQ2181" s="655"/>
      <c r="CFR2181" s="1"/>
      <c r="CFS2181" s="1"/>
      <c r="CFU2181" s="650"/>
      <c r="CFV2181" s="645"/>
      <c r="CFW2181" s="659"/>
      <c r="CFX2181" s="654"/>
      <c r="CFY2181" s="655"/>
      <c r="CFZ2181" s="655"/>
      <c r="CGA2181" s="1"/>
      <c r="CGB2181" s="1"/>
      <c r="CGD2181" s="650"/>
      <c r="CGE2181" s="645"/>
      <c r="CGF2181" s="659"/>
      <c r="CGG2181" s="654"/>
      <c r="CGH2181" s="655"/>
      <c r="CGI2181" s="655"/>
      <c r="CGJ2181" s="1"/>
      <c r="CGK2181" s="1"/>
      <c r="CGM2181" s="650"/>
      <c r="CGN2181" s="645"/>
      <c r="CGO2181" s="659"/>
      <c r="CGP2181" s="654"/>
      <c r="CGQ2181" s="655"/>
      <c r="CGR2181" s="655"/>
      <c r="CGS2181" s="1"/>
      <c r="CGT2181" s="1"/>
      <c r="CGV2181" s="650"/>
      <c r="CGW2181" s="645"/>
      <c r="CGX2181" s="659"/>
      <c r="CGY2181" s="654"/>
      <c r="CGZ2181" s="655"/>
      <c r="CHA2181" s="655"/>
      <c r="CHB2181" s="1"/>
      <c r="CHC2181" s="1"/>
      <c r="CHE2181" s="650"/>
      <c r="CHF2181" s="645"/>
      <c r="CHG2181" s="659"/>
      <c r="CHH2181" s="654"/>
      <c r="CHI2181" s="655"/>
      <c r="CHJ2181" s="655"/>
      <c r="CHK2181" s="1"/>
      <c r="CHL2181" s="1"/>
      <c r="CHN2181" s="650"/>
      <c r="CHO2181" s="645"/>
      <c r="CHP2181" s="659"/>
      <c r="CHQ2181" s="654"/>
      <c r="CHR2181" s="655"/>
      <c r="CHS2181" s="655"/>
      <c r="CHT2181" s="1"/>
      <c r="CHU2181" s="1"/>
      <c r="CHW2181" s="650"/>
      <c r="CHX2181" s="645"/>
      <c r="CHY2181" s="659"/>
      <c r="CHZ2181" s="654"/>
      <c r="CIA2181" s="655"/>
      <c r="CIB2181" s="655"/>
      <c r="CIC2181" s="1"/>
      <c r="CID2181" s="1"/>
      <c r="CIF2181" s="650"/>
      <c r="CIG2181" s="645"/>
      <c r="CIH2181" s="659"/>
      <c r="CII2181" s="654"/>
      <c r="CIJ2181" s="655"/>
      <c r="CIK2181" s="655"/>
      <c r="CIL2181" s="1"/>
      <c r="CIM2181" s="1"/>
      <c r="CIO2181" s="650"/>
      <c r="CIP2181" s="645"/>
      <c r="CIQ2181" s="659"/>
      <c r="CIR2181" s="654"/>
      <c r="CIS2181" s="655"/>
      <c r="CIT2181" s="655"/>
      <c r="CIU2181" s="1"/>
      <c r="CIV2181" s="1"/>
      <c r="CIX2181" s="650"/>
      <c r="CIY2181" s="645"/>
      <c r="CIZ2181" s="659"/>
      <c r="CJA2181" s="654"/>
      <c r="CJB2181" s="655"/>
      <c r="CJC2181" s="655"/>
      <c r="CJD2181" s="1"/>
      <c r="CJE2181" s="1"/>
      <c r="CJG2181" s="650"/>
      <c r="CJH2181" s="645"/>
      <c r="CJI2181" s="659"/>
      <c r="CJJ2181" s="654"/>
      <c r="CJK2181" s="655"/>
      <c r="CJL2181" s="655"/>
      <c r="CJM2181" s="1"/>
      <c r="CJN2181" s="1"/>
      <c r="CJP2181" s="650"/>
      <c r="CJQ2181" s="645"/>
      <c r="CJR2181" s="659"/>
      <c r="CJS2181" s="654"/>
      <c r="CJT2181" s="655"/>
      <c r="CJU2181" s="655"/>
      <c r="CJV2181" s="1"/>
      <c r="CJW2181" s="1"/>
      <c r="CJY2181" s="650"/>
      <c r="CJZ2181" s="645"/>
      <c r="CKA2181" s="659"/>
      <c r="CKB2181" s="654"/>
      <c r="CKC2181" s="655"/>
      <c r="CKD2181" s="655"/>
      <c r="CKE2181" s="1"/>
      <c r="CKF2181" s="1"/>
      <c r="CKH2181" s="650"/>
      <c r="CKI2181" s="645"/>
      <c r="CKJ2181" s="659"/>
      <c r="CKK2181" s="654"/>
      <c r="CKL2181" s="655"/>
      <c r="CKM2181" s="655"/>
      <c r="CKN2181" s="1"/>
      <c r="CKO2181" s="1"/>
      <c r="CKQ2181" s="650"/>
      <c r="CKR2181" s="645"/>
      <c r="CKS2181" s="659"/>
      <c r="CKT2181" s="654"/>
      <c r="CKU2181" s="655"/>
      <c r="CKV2181" s="655"/>
      <c r="CKW2181" s="1"/>
      <c r="CKX2181" s="1"/>
      <c r="CKZ2181" s="650"/>
      <c r="CLA2181" s="645"/>
      <c r="CLB2181" s="659"/>
      <c r="CLC2181" s="654"/>
      <c r="CLD2181" s="655"/>
      <c r="CLE2181" s="655"/>
      <c r="CLF2181" s="1"/>
      <c r="CLG2181" s="1"/>
      <c r="CLI2181" s="650"/>
      <c r="CLJ2181" s="645"/>
      <c r="CLK2181" s="659"/>
      <c r="CLL2181" s="654"/>
      <c r="CLM2181" s="655"/>
      <c r="CLN2181" s="655"/>
      <c r="CLO2181" s="1"/>
      <c r="CLP2181" s="1"/>
      <c r="CLR2181" s="650"/>
      <c r="CLS2181" s="645"/>
      <c r="CLT2181" s="659"/>
      <c r="CLU2181" s="654"/>
      <c r="CLV2181" s="655"/>
      <c r="CLW2181" s="655"/>
      <c r="CLX2181" s="1"/>
      <c r="CLY2181" s="1"/>
      <c r="CMA2181" s="650"/>
      <c r="CMB2181" s="645"/>
      <c r="CMC2181" s="659"/>
      <c r="CMD2181" s="654"/>
      <c r="CME2181" s="655"/>
      <c r="CMF2181" s="655"/>
      <c r="CMG2181" s="1"/>
      <c r="CMH2181" s="1"/>
      <c r="CMJ2181" s="650"/>
      <c r="CMK2181" s="645"/>
      <c r="CML2181" s="659"/>
      <c r="CMM2181" s="654"/>
      <c r="CMN2181" s="655"/>
      <c r="CMO2181" s="655"/>
      <c r="CMP2181" s="1"/>
      <c r="CMQ2181" s="1"/>
      <c r="CMS2181" s="650"/>
      <c r="CMT2181" s="645"/>
      <c r="CMU2181" s="659"/>
      <c r="CMV2181" s="654"/>
      <c r="CMW2181" s="655"/>
      <c r="CMX2181" s="655"/>
      <c r="CMY2181" s="1"/>
      <c r="CMZ2181" s="1"/>
      <c r="CNB2181" s="650"/>
      <c r="CNC2181" s="645"/>
      <c r="CND2181" s="659"/>
      <c r="CNE2181" s="654"/>
      <c r="CNF2181" s="655"/>
      <c r="CNG2181" s="655"/>
      <c r="CNH2181" s="1"/>
      <c r="CNI2181" s="1"/>
      <c r="CNK2181" s="650"/>
      <c r="CNL2181" s="645"/>
      <c r="CNM2181" s="659"/>
      <c r="CNN2181" s="654"/>
      <c r="CNO2181" s="655"/>
      <c r="CNP2181" s="655"/>
      <c r="CNQ2181" s="1"/>
      <c r="CNR2181" s="1"/>
      <c r="CNT2181" s="650"/>
      <c r="CNU2181" s="645"/>
      <c r="CNV2181" s="659"/>
      <c r="CNW2181" s="654"/>
      <c r="CNX2181" s="655"/>
      <c r="CNY2181" s="655"/>
      <c r="CNZ2181" s="1"/>
      <c r="COA2181" s="1"/>
      <c r="COC2181" s="650"/>
      <c r="COD2181" s="645"/>
      <c r="COE2181" s="659"/>
      <c r="COF2181" s="654"/>
      <c r="COG2181" s="655"/>
      <c r="COH2181" s="655"/>
      <c r="COI2181" s="1"/>
      <c r="COJ2181" s="1"/>
      <c r="COL2181" s="650"/>
      <c r="COM2181" s="645"/>
      <c r="CON2181" s="659"/>
      <c r="COO2181" s="654"/>
      <c r="COP2181" s="655"/>
      <c r="COQ2181" s="655"/>
      <c r="COR2181" s="1"/>
      <c r="COS2181" s="1"/>
      <c r="COU2181" s="650"/>
      <c r="COV2181" s="645"/>
      <c r="COW2181" s="659"/>
      <c r="COX2181" s="654"/>
      <c r="COY2181" s="655"/>
      <c r="COZ2181" s="655"/>
      <c r="CPA2181" s="1"/>
      <c r="CPB2181" s="1"/>
      <c r="CPD2181" s="650"/>
      <c r="CPE2181" s="645"/>
      <c r="CPF2181" s="659"/>
      <c r="CPG2181" s="654"/>
      <c r="CPH2181" s="655"/>
      <c r="CPI2181" s="655"/>
      <c r="CPJ2181" s="1"/>
      <c r="CPK2181" s="1"/>
      <c r="CPM2181" s="650"/>
      <c r="CPN2181" s="645"/>
      <c r="CPO2181" s="659"/>
      <c r="CPP2181" s="654"/>
      <c r="CPQ2181" s="655"/>
      <c r="CPR2181" s="655"/>
      <c r="CPS2181" s="1"/>
      <c r="CPT2181" s="1"/>
      <c r="CPV2181" s="650"/>
      <c r="CPW2181" s="645"/>
      <c r="CPX2181" s="659"/>
      <c r="CPY2181" s="654"/>
      <c r="CPZ2181" s="655"/>
      <c r="CQA2181" s="655"/>
      <c r="CQB2181" s="1"/>
      <c r="CQC2181" s="1"/>
      <c r="CQE2181" s="650"/>
      <c r="CQF2181" s="645"/>
      <c r="CQG2181" s="659"/>
      <c r="CQH2181" s="654"/>
      <c r="CQI2181" s="655"/>
      <c r="CQJ2181" s="655"/>
      <c r="CQK2181" s="1"/>
      <c r="CQL2181" s="1"/>
      <c r="CQN2181" s="650"/>
      <c r="CQO2181" s="645"/>
      <c r="CQP2181" s="659"/>
      <c r="CQQ2181" s="654"/>
      <c r="CQR2181" s="655"/>
      <c r="CQS2181" s="655"/>
      <c r="CQT2181" s="1"/>
      <c r="CQU2181" s="1"/>
      <c r="CQW2181" s="650"/>
      <c r="CQX2181" s="645"/>
      <c r="CQY2181" s="659"/>
      <c r="CQZ2181" s="654"/>
      <c r="CRA2181" s="655"/>
      <c r="CRB2181" s="655"/>
      <c r="CRC2181" s="1"/>
      <c r="CRD2181" s="1"/>
      <c r="CRF2181" s="650"/>
      <c r="CRG2181" s="645"/>
      <c r="CRH2181" s="659"/>
      <c r="CRI2181" s="654"/>
      <c r="CRJ2181" s="655"/>
      <c r="CRK2181" s="655"/>
      <c r="CRL2181" s="1"/>
      <c r="CRM2181" s="1"/>
      <c r="CRO2181" s="650"/>
      <c r="CRP2181" s="645"/>
      <c r="CRQ2181" s="659"/>
      <c r="CRR2181" s="654"/>
      <c r="CRS2181" s="655"/>
      <c r="CRT2181" s="655"/>
      <c r="CRU2181" s="1"/>
      <c r="CRV2181" s="1"/>
      <c r="CRX2181" s="650"/>
      <c r="CRY2181" s="645"/>
      <c r="CRZ2181" s="659"/>
      <c r="CSA2181" s="654"/>
      <c r="CSB2181" s="655"/>
      <c r="CSC2181" s="655"/>
      <c r="CSD2181" s="1"/>
      <c r="CSE2181" s="1"/>
      <c r="CSG2181" s="650"/>
      <c r="CSH2181" s="645"/>
      <c r="CSI2181" s="659"/>
      <c r="CSJ2181" s="654"/>
      <c r="CSK2181" s="655"/>
      <c r="CSL2181" s="655"/>
      <c r="CSM2181" s="1"/>
      <c r="CSN2181" s="1"/>
      <c r="CSP2181" s="650"/>
      <c r="CSQ2181" s="645"/>
      <c r="CSR2181" s="659"/>
      <c r="CSS2181" s="654"/>
      <c r="CST2181" s="655"/>
      <c r="CSU2181" s="655"/>
      <c r="CSV2181" s="1"/>
      <c r="CSW2181" s="1"/>
      <c r="CSY2181" s="650"/>
      <c r="CSZ2181" s="645"/>
      <c r="CTA2181" s="659"/>
      <c r="CTB2181" s="654"/>
      <c r="CTC2181" s="655"/>
      <c r="CTD2181" s="655"/>
      <c r="CTE2181" s="1"/>
      <c r="CTF2181" s="1"/>
      <c r="CTH2181" s="650"/>
      <c r="CTI2181" s="645"/>
      <c r="CTJ2181" s="659"/>
      <c r="CTK2181" s="654"/>
      <c r="CTL2181" s="655"/>
      <c r="CTM2181" s="655"/>
      <c r="CTN2181" s="1"/>
      <c r="CTO2181" s="1"/>
      <c r="CTQ2181" s="650"/>
      <c r="CTR2181" s="645"/>
      <c r="CTS2181" s="659"/>
      <c r="CTT2181" s="654"/>
      <c r="CTU2181" s="655"/>
      <c r="CTV2181" s="655"/>
      <c r="CTW2181" s="1"/>
      <c r="CTX2181" s="1"/>
      <c r="CTZ2181" s="650"/>
      <c r="CUA2181" s="645"/>
      <c r="CUB2181" s="659"/>
      <c r="CUC2181" s="654"/>
      <c r="CUD2181" s="655"/>
      <c r="CUE2181" s="655"/>
      <c r="CUF2181" s="1"/>
      <c r="CUG2181" s="1"/>
      <c r="CUI2181" s="650"/>
      <c r="CUJ2181" s="645"/>
      <c r="CUK2181" s="659"/>
      <c r="CUL2181" s="654"/>
      <c r="CUM2181" s="655"/>
      <c r="CUN2181" s="655"/>
      <c r="CUO2181" s="1"/>
      <c r="CUP2181" s="1"/>
      <c r="CUR2181" s="650"/>
      <c r="CUS2181" s="645"/>
      <c r="CUT2181" s="659"/>
      <c r="CUU2181" s="654"/>
      <c r="CUV2181" s="655"/>
      <c r="CUW2181" s="655"/>
      <c r="CUX2181" s="1"/>
      <c r="CUY2181" s="1"/>
      <c r="CVA2181" s="650"/>
      <c r="CVB2181" s="645"/>
      <c r="CVC2181" s="659"/>
      <c r="CVD2181" s="654"/>
      <c r="CVE2181" s="655"/>
      <c r="CVF2181" s="655"/>
      <c r="CVG2181" s="1"/>
      <c r="CVH2181" s="1"/>
      <c r="CVJ2181" s="650"/>
      <c r="CVK2181" s="645"/>
      <c r="CVL2181" s="659"/>
      <c r="CVM2181" s="654"/>
      <c r="CVN2181" s="655"/>
      <c r="CVO2181" s="655"/>
      <c r="CVP2181" s="1"/>
      <c r="CVQ2181" s="1"/>
      <c r="CVS2181" s="650"/>
      <c r="CVT2181" s="645"/>
      <c r="CVU2181" s="659"/>
      <c r="CVV2181" s="654"/>
      <c r="CVW2181" s="655"/>
      <c r="CVX2181" s="655"/>
      <c r="CVY2181" s="1"/>
      <c r="CVZ2181" s="1"/>
      <c r="CWB2181" s="650"/>
      <c r="CWC2181" s="645"/>
      <c r="CWD2181" s="659"/>
      <c r="CWE2181" s="654"/>
      <c r="CWF2181" s="655"/>
      <c r="CWG2181" s="655"/>
      <c r="CWH2181" s="1"/>
      <c r="CWI2181" s="1"/>
      <c r="CWK2181" s="650"/>
      <c r="CWL2181" s="645"/>
      <c r="CWM2181" s="659"/>
      <c r="CWN2181" s="654"/>
      <c r="CWO2181" s="655"/>
      <c r="CWP2181" s="655"/>
      <c r="CWQ2181" s="1"/>
      <c r="CWR2181" s="1"/>
      <c r="CWT2181" s="650"/>
      <c r="CWU2181" s="645"/>
      <c r="CWV2181" s="659"/>
      <c r="CWW2181" s="654"/>
      <c r="CWX2181" s="655"/>
      <c r="CWY2181" s="655"/>
      <c r="CWZ2181" s="1"/>
      <c r="CXA2181" s="1"/>
      <c r="CXC2181" s="650"/>
      <c r="CXD2181" s="645"/>
      <c r="CXE2181" s="659"/>
      <c r="CXF2181" s="654"/>
      <c r="CXG2181" s="655"/>
      <c r="CXH2181" s="655"/>
      <c r="CXI2181" s="1"/>
      <c r="CXJ2181" s="1"/>
      <c r="CXL2181" s="650"/>
      <c r="CXM2181" s="645"/>
      <c r="CXN2181" s="659"/>
      <c r="CXO2181" s="654"/>
      <c r="CXP2181" s="655"/>
      <c r="CXQ2181" s="655"/>
      <c r="CXR2181" s="1"/>
      <c r="CXS2181" s="1"/>
      <c r="CXU2181" s="650"/>
      <c r="CXV2181" s="645"/>
      <c r="CXW2181" s="659"/>
      <c r="CXX2181" s="654"/>
      <c r="CXY2181" s="655"/>
      <c r="CXZ2181" s="655"/>
      <c r="CYA2181" s="1"/>
      <c r="CYB2181" s="1"/>
      <c r="CYD2181" s="650"/>
      <c r="CYE2181" s="645"/>
      <c r="CYF2181" s="659"/>
      <c r="CYG2181" s="654"/>
      <c r="CYH2181" s="655"/>
      <c r="CYI2181" s="655"/>
      <c r="CYJ2181" s="1"/>
      <c r="CYK2181" s="1"/>
      <c r="CYM2181" s="650"/>
      <c r="CYN2181" s="645"/>
      <c r="CYO2181" s="659"/>
      <c r="CYP2181" s="654"/>
      <c r="CYQ2181" s="655"/>
      <c r="CYR2181" s="655"/>
      <c r="CYS2181" s="1"/>
      <c r="CYT2181" s="1"/>
      <c r="CYV2181" s="650"/>
      <c r="CYW2181" s="645"/>
      <c r="CYX2181" s="659"/>
      <c r="CYY2181" s="654"/>
      <c r="CYZ2181" s="655"/>
      <c r="CZA2181" s="655"/>
      <c r="CZB2181" s="1"/>
      <c r="CZC2181" s="1"/>
      <c r="CZE2181" s="650"/>
      <c r="CZF2181" s="645"/>
      <c r="CZG2181" s="659"/>
      <c r="CZH2181" s="654"/>
      <c r="CZI2181" s="655"/>
      <c r="CZJ2181" s="655"/>
      <c r="CZK2181" s="1"/>
      <c r="CZL2181" s="1"/>
      <c r="CZN2181" s="650"/>
      <c r="CZO2181" s="645"/>
      <c r="CZP2181" s="659"/>
      <c r="CZQ2181" s="654"/>
      <c r="CZR2181" s="655"/>
      <c r="CZS2181" s="655"/>
      <c r="CZT2181" s="1"/>
      <c r="CZU2181" s="1"/>
      <c r="CZW2181" s="650"/>
      <c r="CZX2181" s="645"/>
      <c r="CZY2181" s="659"/>
      <c r="CZZ2181" s="654"/>
      <c r="DAA2181" s="655"/>
      <c r="DAB2181" s="655"/>
      <c r="DAC2181" s="1"/>
      <c r="DAD2181" s="1"/>
      <c r="DAF2181" s="650"/>
      <c r="DAG2181" s="645"/>
      <c r="DAH2181" s="659"/>
      <c r="DAI2181" s="654"/>
      <c r="DAJ2181" s="655"/>
      <c r="DAK2181" s="655"/>
      <c r="DAL2181" s="1"/>
      <c r="DAM2181" s="1"/>
      <c r="DAO2181" s="650"/>
      <c r="DAP2181" s="645"/>
      <c r="DAQ2181" s="659"/>
      <c r="DAR2181" s="654"/>
      <c r="DAS2181" s="655"/>
      <c r="DAT2181" s="655"/>
      <c r="DAU2181" s="1"/>
      <c r="DAV2181" s="1"/>
      <c r="DAX2181" s="650"/>
      <c r="DAY2181" s="645"/>
      <c r="DAZ2181" s="659"/>
      <c r="DBA2181" s="654"/>
      <c r="DBB2181" s="655"/>
      <c r="DBC2181" s="655"/>
      <c r="DBD2181" s="1"/>
      <c r="DBE2181" s="1"/>
      <c r="DBG2181" s="650"/>
      <c r="DBH2181" s="645"/>
      <c r="DBI2181" s="659"/>
      <c r="DBJ2181" s="654"/>
      <c r="DBK2181" s="655"/>
      <c r="DBL2181" s="655"/>
      <c r="DBM2181" s="1"/>
      <c r="DBN2181" s="1"/>
      <c r="DBP2181" s="650"/>
      <c r="DBQ2181" s="645"/>
      <c r="DBR2181" s="659"/>
      <c r="DBS2181" s="654"/>
      <c r="DBT2181" s="655"/>
      <c r="DBU2181" s="655"/>
      <c r="DBV2181" s="1"/>
      <c r="DBW2181" s="1"/>
      <c r="DBY2181" s="650"/>
      <c r="DBZ2181" s="645"/>
      <c r="DCA2181" s="659"/>
      <c r="DCB2181" s="654"/>
      <c r="DCC2181" s="655"/>
      <c r="DCD2181" s="655"/>
      <c r="DCE2181" s="1"/>
      <c r="DCF2181" s="1"/>
      <c r="DCH2181" s="650"/>
      <c r="DCI2181" s="645"/>
      <c r="DCJ2181" s="659"/>
      <c r="DCK2181" s="654"/>
      <c r="DCL2181" s="655"/>
      <c r="DCM2181" s="655"/>
      <c r="DCN2181" s="1"/>
      <c r="DCO2181" s="1"/>
      <c r="DCQ2181" s="650"/>
      <c r="DCR2181" s="645"/>
      <c r="DCS2181" s="659"/>
      <c r="DCT2181" s="654"/>
      <c r="DCU2181" s="655"/>
      <c r="DCV2181" s="655"/>
      <c r="DCW2181" s="1"/>
      <c r="DCX2181" s="1"/>
      <c r="DCZ2181" s="650"/>
      <c r="DDA2181" s="645"/>
      <c r="DDB2181" s="659"/>
      <c r="DDC2181" s="654"/>
      <c r="DDD2181" s="655"/>
      <c r="DDE2181" s="655"/>
      <c r="DDF2181" s="1"/>
      <c r="DDG2181" s="1"/>
      <c r="DDI2181" s="650"/>
      <c r="DDJ2181" s="645"/>
      <c r="DDK2181" s="659"/>
      <c r="DDL2181" s="654"/>
      <c r="DDM2181" s="655"/>
      <c r="DDN2181" s="655"/>
      <c r="DDO2181" s="1"/>
      <c r="DDP2181" s="1"/>
      <c r="DDR2181" s="650"/>
      <c r="DDS2181" s="645"/>
      <c r="DDT2181" s="659"/>
      <c r="DDU2181" s="654"/>
      <c r="DDV2181" s="655"/>
      <c r="DDW2181" s="655"/>
      <c r="DDX2181" s="1"/>
      <c r="DDY2181" s="1"/>
      <c r="DEA2181" s="650"/>
      <c r="DEB2181" s="645"/>
      <c r="DEC2181" s="659"/>
      <c r="DED2181" s="654"/>
      <c r="DEE2181" s="655"/>
      <c r="DEF2181" s="655"/>
      <c r="DEG2181" s="1"/>
      <c r="DEH2181" s="1"/>
      <c r="DEJ2181" s="650"/>
      <c r="DEK2181" s="645"/>
      <c r="DEL2181" s="659"/>
      <c r="DEM2181" s="654"/>
      <c r="DEN2181" s="655"/>
      <c r="DEO2181" s="655"/>
      <c r="DEP2181" s="1"/>
      <c r="DEQ2181" s="1"/>
      <c r="DES2181" s="650"/>
      <c r="DET2181" s="645"/>
      <c r="DEU2181" s="659"/>
      <c r="DEV2181" s="654"/>
      <c r="DEW2181" s="655"/>
      <c r="DEX2181" s="655"/>
      <c r="DEY2181" s="1"/>
      <c r="DEZ2181" s="1"/>
      <c r="DFB2181" s="650"/>
      <c r="DFC2181" s="645"/>
      <c r="DFD2181" s="659"/>
      <c r="DFE2181" s="654"/>
      <c r="DFF2181" s="655"/>
      <c r="DFG2181" s="655"/>
      <c r="DFH2181" s="1"/>
      <c r="DFI2181" s="1"/>
      <c r="DFK2181" s="650"/>
      <c r="DFL2181" s="645"/>
      <c r="DFM2181" s="659"/>
      <c r="DFN2181" s="654"/>
      <c r="DFO2181" s="655"/>
      <c r="DFP2181" s="655"/>
      <c r="DFQ2181" s="1"/>
      <c r="DFR2181" s="1"/>
      <c r="DFT2181" s="650"/>
      <c r="DFU2181" s="645"/>
      <c r="DFV2181" s="659"/>
      <c r="DFW2181" s="654"/>
      <c r="DFX2181" s="655"/>
      <c r="DFY2181" s="655"/>
      <c r="DFZ2181" s="1"/>
      <c r="DGA2181" s="1"/>
      <c r="DGC2181" s="650"/>
      <c r="DGD2181" s="645"/>
      <c r="DGE2181" s="659"/>
      <c r="DGF2181" s="654"/>
      <c r="DGG2181" s="655"/>
      <c r="DGH2181" s="655"/>
      <c r="DGI2181" s="1"/>
      <c r="DGJ2181" s="1"/>
      <c r="DGL2181" s="650"/>
      <c r="DGM2181" s="645"/>
      <c r="DGN2181" s="659"/>
      <c r="DGO2181" s="654"/>
      <c r="DGP2181" s="655"/>
      <c r="DGQ2181" s="655"/>
      <c r="DGR2181" s="1"/>
      <c r="DGS2181" s="1"/>
      <c r="DGU2181" s="650"/>
      <c r="DGV2181" s="645"/>
      <c r="DGW2181" s="659"/>
      <c r="DGX2181" s="654"/>
      <c r="DGY2181" s="655"/>
      <c r="DGZ2181" s="655"/>
      <c r="DHA2181" s="1"/>
      <c r="DHB2181" s="1"/>
      <c r="DHD2181" s="650"/>
      <c r="DHE2181" s="645"/>
      <c r="DHF2181" s="659"/>
      <c r="DHG2181" s="654"/>
      <c r="DHH2181" s="655"/>
      <c r="DHI2181" s="655"/>
      <c r="DHJ2181" s="1"/>
      <c r="DHK2181" s="1"/>
      <c r="DHM2181" s="650"/>
      <c r="DHN2181" s="645"/>
      <c r="DHO2181" s="659"/>
      <c r="DHP2181" s="654"/>
      <c r="DHQ2181" s="655"/>
      <c r="DHR2181" s="655"/>
      <c r="DHS2181" s="1"/>
      <c r="DHT2181" s="1"/>
      <c r="DHV2181" s="650"/>
      <c r="DHW2181" s="645"/>
      <c r="DHX2181" s="659"/>
      <c r="DHY2181" s="654"/>
      <c r="DHZ2181" s="655"/>
      <c r="DIA2181" s="655"/>
      <c r="DIB2181" s="1"/>
      <c r="DIC2181" s="1"/>
      <c r="DIE2181" s="650"/>
      <c r="DIF2181" s="645"/>
      <c r="DIG2181" s="659"/>
      <c r="DIH2181" s="654"/>
      <c r="DII2181" s="655"/>
      <c r="DIJ2181" s="655"/>
      <c r="DIK2181" s="1"/>
      <c r="DIL2181" s="1"/>
      <c r="DIN2181" s="650"/>
      <c r="DIO2181" s="645"/>
      <c r="DIP2181" s="659"/>
      <c r="DIQ2181" s="654"/>
      <c r="DIR2181" s="655"/>
      <c r="DIS2181" s="655"/>
      <c r="DIT2181" s="1"/>
      <c r="DIU2181" s="1"/>
      <c r="DIW2181" s="650"/>
      <c r="DIX2181" s="645"/>
      <c r="DIY2181" s="659"/>
      <c r="DIZ2181" s="654"/>
      <c r="DJA2181" s="655"/>
      <c r="DJB2181" s="655"/>
      <c r="DJC2181" s="1"/>
      <c r="DJD2181" s="1"/>
      <c r="DJF2181" s="650"/>
      <c r="DJG2181" s="645"/>
      <c r="DJH2181" s="659"/>
      <c r="DJI2181" s="654"/>
      <c r="DJJ2181" s="655"/>
      <c r="DJK2181" s="655"/>
      <c r="DJL2181" s="1"/>
      <c r="DJM2181" s="1"/>
      <c r="DJO2181" s="650"/>
      <c r="DJP2181" s="645"/>
      <c r="DJQ2181" s="659"/>
      <c r="DJR2181" s="654"/>
      <c r="DJS2181" s="655"/>
      <c r="DJT2181" s="655"/>
      <c r="DJU2181" s="1"/>
      <c r="DJV2181" s="1"/>
      <c r="DJX2181" s="650"/>
      <c r="DJY2181" s="645"/>
      <c r="DJZ2181" s="659"/>
      <c r="DKA2181" s="654"/>
      <c r="DKB2181" s="655"/>
      <c r="DKC2181" s="655"/>
      <c r="DKD2181" s="1"/>
      <c r="DKE2181" s="1"/>
      <c r="DKG2181" s="650"/>
      <c r="DKH2181" s="645"/>
      <c r="DKI2181" s="659"/>
      <c r="DKJ2181" s="654"/>
      <c r="DKK2181" s="655"/>
      <c r="DKL2181" s="655"/>
      <c r="DKM2181" s="1"/>
      <c r="DKN2181" s="1"/>
      <c r="DKP2181" s="650"/>
      <c r="DKQ2181" s="645"/>
      <c r="DKR2181" s="659"/>
      <c r="DKS2181" s="654"/>
      <c r="DKT2181" s="655"/>
      <c r="DKU2181" s="655"/>
      <c r="DKV2181" s="1"/>
      <c r="DKW2181" s="1"/>
      <c r="DKY2181" s="650"/>
      <c r="DKZ2181" s="645"/>
      <c r="DLA2181" s="659"/>
      <c r="DLB2181" s="654"/>
      <c r="DLC2181" s="655"/>
      <c r="DLD2181" s="655"/>
      <c r="DLE2181" s="1"/>
      <c r="DLF2181" s="1"/>
      <c r="DLH2181" s="650"/>
      <c r="DLI2181" s="645"/>
      <c r="DLJ2181" s="659"/>
      <c r="DLK2181" s="654"/>
      <c r="DLL2181" s="655"/>
      <c r="DLM2181" s="655"/>
      <c r="DLN2181" s="1"/>
      <c r="DLO2181" s="1"/>
      <c r="DLQ2181" s="650"/>
      <c r="DLR2181" s="645"/>
      <c r="DLS2181" s="659"/>
      <c r="DLT2181" s="654"/>
      <c r="DLU2181" s="655"/>
      <c r="DLV2181" s="655"/>
      <c r="DLW2181" s="1"/>
      <c r="DLX2181" s="1"/>
      <c r="DLZ2181" s="650"/>
      <c r="DMA2181" s="645"/>
      <c r="DMB2181" s="659"/>
      <c r="DMC2181" s="654"/>
      <c r="DMD2181" s="655"/>
      <c r="DME2181" s="655"/>
      <c r="DMF2181" s="1"/>
      <c r="DMG2181" s="1"/>
      <c r="DMI2181" s="650"/>
      <c r="DMJ2181" s="645"/>
      <c r="DMK2181" s="659"/>
      <c r="DML2181" s="654"/>
      <c r="DMM2181" s="655"/>
      <c r="DMN2181" s="655"/>
      <c r="DMO2181" s="1"/>
      <c r="DMP2181" s="1"/>
      <c r="DMR2181" s="650"/>
      <c r="DMS2181" s="645"/>
      <c r="DMT2181" s="659"/>
      <c r="DMU2181" s="654"/>
      <c r="DMV2181" s="655"/>
      <c r="DMW2181" s="655"/>
      <c r="DMX2181" s="1"/>
      <c r="DMY2181" s="1"/>
      <c r="DNA2181" s="650"/>
      <c r="DNB2181" s="645"/>
      <c r="DNC2181" s="659"/>
      <c r="DND2181" s="654"/>
      <c r="DNE2181" s="655"/>
      <c r="DNF2181" s="655"/>
      <c r="DNG2181" s="1"/>
      <c r="DNH2181" s="1"/>
      <c r="DNJ2181" s="650"/>
      <c r="DNK2181" s="645"/>
      <c r="DNL2181" s="659"/>
      <c r="DNM2181" s="654"/>
      <c r="DNN2181" s="655"/>
      <c r="DNO2181" s="655"/>
      <c r="DNP2181" s="1"/>
      <c r="DNQ2181" s="1"/>
      <c r="DNS2181" s="650"/>
      <c r="DNT2181" s="645"/>
      <c r="DNU2181" s="659"/>
      <c r="DNV2181" s="654"/>
      <c r="DNW2181" s="655"/>
      <c r="DNX2181" s="655"/>
      <c r="DNY2181" s="1"/>
      <c r="DNZ2181" s="1"/>
      <c r="DOB2181" s="650"/>
      <c r="DOC2181" s="645"/>
      <c r="DOD2181" s="659"/>
      <c r="DOE2181" s="654"/>
      <c r="DOF2181" s="655"/>
      <c r="DOG2181" s="655"/>
      <c r="DOH2181" s="1"/>
      <c r="DOI2181" s="1"/>
      <c r="DOK2181" s="650"/>
      <c r="DOL2181" s="645"/>
      <c r="DOM2181" s="659"/>
      <c r="DON2181" s="654"/>
      <c r="DOO2181" s="655"/>
      <c r="DOP2181" s="655"/>
      <c r="DOQ2181" s="1"/>
      <c r="DOR2181" s="1"/>
      <c r="DOT2181" s="650"/>
      <c r="DOU2181" s="645"/>
      <c r="DOV2181" s="659"/>
      <c r="DOW2181" s="654"/>
      <c r="DOX2181" s="655"/>
      <c r="DOY2181" s="655"/>
      <c r="DOZ2181" s="1"/>
      <c r="DPA2181" s="1"/>
      <c r="DPC2181" s="650"/>
      <c r="DPD2181" s="645"/>
      <c r="DPE2181" s="659"/>
      <c r="DPF2181" s="654"/>
      <c r="DPG2181" s="655"/>
      <c r="DPH2181" s="655"/>
      <c r="DPI2181" s="1"/>
      <c r="DPJ2181" s="1"/>
      <c r="DPL2181" s="650"/>
      <c r="DPM2181" s="645"/>
      <c r="DPN2181" s="659"/>
      <c r="DPO2181" s="654"/>
      <c r="DPP2181" s="655"/>
      <c r="DPQ2181" s="655"/>
      <c r="DPR2181" s="1"/>
      <c r="DPS2181" s="1"/>
      <c r="DPU2181" s="650"/>
      <c r="DPV2181" s="645"/>
      <c r="DPW2181" s="659"/>
      <c r="DPX2181" s="654"/>
      <c r="DPY2181" s="655"/>
      <c r="DPZ2181" s="655"/>
      <c r="DQA2181" s="1"/>
      <c r="DQB2181" s="1"/>
      <c r="DQD2181" s="650"/>
      <c r="DQE2181" s="645"/>
      <c r="DQF2181" s="659"/>
      <c r="DQG2181" s="654"/>
      <c r="DQH2181" s="655"/>
      <c r="DQI2181" s="655"/>
      <c r="DQJ2181" s="1"/>
      <c r="DQK2181" s="1"/>
      <c r="DQM2181" s="650"/>
      <c r="DQN2181" s="645"/>
      <c r="DQO2181" s="659"/>
      <c r="DQP2181" s="654"/>
      <c r="DQQ2181" s="655"/>
      <c r="DQR2181" s="655"/>
      <c r="DQS2181" s="1"/>
      <c r="DQT2181" s="1"/>
      <c r="DQV2181" s="650"/>
      <c r="DQW2181" s="645"/>
      <c r="DQX2181" s="659"/>
      <c r="DQY2181" s="654"/>
      <c r="DQZ2181" s="655"/>
      <c r="DRA2181" s="655"/>
      <c r="DRB2181" s="1"/>
      <c r="DRC2181" s="1"/>
      <c r="DRE2181" s="650"/>
      <c r="DRF2181" s="645"/>
      <c r="DRG2181" s="659"/>
      <c r="DRH2181" s="654"/>
      <c r="DRI2181" s="655"/>
      <c r="DRJ2181" s="655"/>
      <c r="DRK2181" s="1"/>
      <c r="DRL2181" s="1"/>
      <c r="DRN2181" s="650"/>
      <c r="DRO2181" s="645"/>
      <c r="DRP2181" s="659"/>
      <c r="DRQ2181" s="654"/>
      <c r="DRR2181" s="655"/>
      <c r="DRS2181" s="655"/>
      <c r="DRT2181" s="1"/>
      <c r="DRU2181" s="1"/>
      <c r="DRW2181" s="650"/>
      <c r="DRX2181" s="645"/>
      <c r="DRY2181" s="659"/>
      <c r="DRZ2181" s="654"/>
      <c r="DSA2181" s="655"/>
      <c r="DSB2181" s="655"/>
      <c r="DSC2181" s="1"/>
      <c r="DSD2181" s="1"/>
      <c r="DSF2181" s="650"/>
      <c r="DSG2181" s="645"/>
      <c r="DSH2181" s="659"/>
      <c r="DSI2181" s="654"/>
      <c r="DSJ2181" s="655"/>
      <c r="DSK2181" s="655"/>
      <c r="DSL2181" s="1"/>
      <c r="DSM2181" s="1"/>
      <c r="DSO2181" s="650"/>
      <c r="DSP2181" s="645"/>
      <c r="DSQ2181" s="659"/>
      <c r="DSR2181" s="654"/>
      <c r="DSS2181" s="655"/>
      <c r="DST2181" s="655"/>
      <c r="DSU2181" s="1"/>
      <c r="DSV2181" s="1"/>
      <c r="DSX2181" s="650"/>
      <c r="DSY2181" s="645"/>
      <c r="DSZ2181" s="659"/>
      <c r="DTA2181" s="654"/>
      <c r="DTB2181" s="655"/>
      <c r="DTC2181" s="655"/>
      <c r="DTD2181" s="1"/>
      <c r="DTE2181" s="1"/>
      <c r="DTG2181" s="650"/>
      <c r="DTH2181" s="645"/>
      <c r="DTI2181" s="659"/>
      <c r="DTJ2181" s="654"/>
      <c r="DTK2181" s="655"/>
      <c r="DTL2181" s="655"/>
      <c r="DTM2181" s="1"/>
      <c r="DTN2181" s="1"/>
      <c r="DTP2181" s="650"/>
      <c r="DTQ2181" s="645"/>
      <c r="DTR2181" s="659"/>
      <c r="DTS2181" s="654"/>
      <c r="DTT2181" s="655"/>
      <c r="DTU2181" s="655"/>
      <c r="DTV2181" s="1"/>
      <c r="DTW2181" s="1"/>
      <c r="DTY2181" s="650"/>
      <c r="DTZ2181" s="645"/>
      <c r="DUA2181" s="659"/>
      <c r="DUB2181" s="654"/>
      <c r="DUC2181" s="655"/>
      <c r="DUD2181" s="655"/>
      <c r="DUE2181" s="1"/>
      <c r="DUF2181" s="1"/>
      <c r="DUH2181" s="650"/>
      <c r="DUI2181" s="645"/>
      <c r="DUJ2181" s="659"/>
      <c r="DUK2181" s="654"/>
      <c r="DUL2181" s="655"/>
      <c r="DUM2181" s="655"/>
      <c r="DUN2181" s="1"/>
      <c r="DUO2181" s="1"/>
      <c r="DUQ2181" s="650"/>
      <c r="DUR2181" s="645"/>
      <c r="DUS2181" s="659"/>
      <c r="DUT2181" s="654"/>
      <c r="DUU2181" s="655"/>
      <c r="DUV2181" s="655"/>
      <c r="DUW2181" s="1"/>
      <c r="DUX2181" s="1"/>
      <c r="DUZ2181" s="650"/>
      <c r="DVA2181" s="645"/>
      <c r="DVB2181" s="659"/>
      <c r="DVC2181" s="654"/>
      <c r="DVD2181" s="655"/>
      <c r="DVE2181" s="655"/>
      <c r="DVF2181" s="1"/>
      <c r="DVG2181" s="1"/>
      <c r="DVI2181" s="650"/>
      <c r="DVJ2181" s="645"/>
      <c r="DVK2181" s="659"/>
      <c r="DVL2181" s="654"/>
      <c r="DVM2181" s="655"/>
      <c r="DVN2181" s="655"/>
      <c r="DVO2181" s="1"/>
      <c r="DVP2181" s="1"/>
      <c r="DVR2181" s="650"/>
      <c r="DVS2181" s="645"/>
      <c r="DVT2181" s="659"/>
      <c r="DVU2181" s="654"/>
      <c r="DVV2181" s="655"/>
      <c r="DVW2181" s="655"/>
      <c r="DVX2181" s="1"/>
      <c r="DVY2181" s="1"/>
      <c r="DWA2181" s="650"/>
      <c r="DWB2181" s="645"/>
      <c r="DWC2181" s="659"/>
      <c r="DWD2181" s="654"/>
      <c r="DWE2181" s="655"/>
      <c r="DWF2181" s="655"/>
      <c r="DWG2181" s="1"/>
      <c r="DWH2181" s="1"/>
      <c r="DWJ2181" s="650"/>
      <c r="DWK2181" s="645"/>
      <c r="DWL2181" s="659"/>
      <c r="DWM2181" s="654"/>
      <c r="DWN2181" s="655"/>
      <c r="DWO2181" s="655"/>
      <c r="DWP2181" s="1"/>
      <c r="DWQ2181" s="1"/>
      <c r="DWS2181" s="650"/>
      <c r="DWT2181" s="645"/>
      <c r="DWU2181" s="659"/>
      <c r="DWV2181" s="654"/>
      <c r="DWW2181" s="655"/>
      <c r="DWX2181" s="655"/>
      <c r="DWY2181" s="1"/>
      <c r="DWZ2181" s="1"/>
      <c r="DXB2181" s="650"/>
      <c r="DXC2181" s="645"/>
      <c r="DXD2181" s="659"/>
      <c r="DXE2181" s="654"/>
      <c r="DXF2181" s="655"/>
      <c r="DXG2181" s="655"/>
      <c r="DXH2181" s="1"/>
      <c r="DXI2181" s="1"/>
      <c r="DXK2181" s="650"/>
      <c r="DXL2181" s="645"/>
      <c r="DXM2181" s="659"/>
      <c r="DXN2181" s="654"/>
      <c r="DXO2181" s="655"/>
      <c r="DXP2181" s="655"/>
      <c r="DXQ2181" s="1"/>
      <c r="DXR2181" s="1"/>
      <c r="DXT2181" s="650"/>
      <c r="DXU2181" s="645"/>
      <c r="DXV2181" s="659"/>
      <c r="DXW2181" s="654"/>
      <c r="DXX2181" s="655"/>
      <c r="DXY2181" s="655"/>
      <c r="DXZ2181" s="1"/>
      <c r="DYA2181" s="1"/>
      <c r="DYC2181" s="650"/>
      <c r="DYD2181" s="645"/>
      <c r="DYE2181" s="659"/>
      <c r="DYF2181" s="654"/>
      <c r="DYG2181" s="655"/>
      <c r="DYH2181" s="655"/>
      <c r="DYI2181" s="1"/>
      <c r="DYJ2181" s="1"/>
      <c r="DYL2181" s="650"/>
      <c r="DYM2181" s="645"/>
      <c r="DYN2181" s="659"/>
      <c r="DYO2181" s="654"/>
      <c r="DYP2181" s="655"/>
      <c r="DYQ2181" s="655"/>
      <c r="DYR2181" s="1"/>
      <c r="DYS2181" s="1"/>
      <c r="DYU2181" s="650"/>
      <c r="DYV2181" s="645"/>
      <c r="DYW2181" s="659"/>
      <c r="DYX2181" s="654"/>
      <c r="DYY2181" s="655"/>
      <c r="DYZ2181" s="655"/>
      <c r="DZA2181" s="1"/>
      <c r="DZB2181" s="1"/>
      <c r="DZD2181" s="650"/>
      <c r="DZE2181" s="645"/>
      <c r="DZF2181" s="659"/>
      <c r="DZG2181" s="654"/>
      <c r="DZH2181" s="655"/>
      <c r="DZI2181" s="655"/>
      <c r="DZJ2181" s="1"/>
      <c r="DZK2181" s="1"/>
      <c r="DZM2181" s="650"/>
      <c r="DZN2181" s="645"/>
      <c r="DZO2181" s="659"/>
      <c r="DZP2181" s="654"/>
      <c r="DZQ2181" s="655"/>
      <c r="DZR2181" s="655"/>
      <c r="DZS2181" s="1"/>
      <c r="DZT2181" s="1"/>
      <c r="DZV2181" s="650"/>
      <c r="DZW2181" s="645"/>
      <c r="DZX2181" s="659"/>
      <c r="DZY2181" s="654"/>
      <c r="DZZ2181" s="655"/>
      <c r="EAA2181" s="655"/>
      <c r="EAB2181" s="1"/>
      <c r="EAC2181" s="1"/>
      <c r="EAE2181" s="650"/>
      <c r="EAF2181" s="645"/>
      <c r="EAG2181" s="659"/>
      <c r="EAH2181" s="654"/>
      <c r="EAI2181" s="655"/>
      <c r="EAJ2181" s="655"/>
      <c r="EAK2181" s="1"/>
      <c r="EAL2181" s="1"/>
      <c r="EAN2181" s="650"/>
      <c r="EAO2181" s="645"/>
      <c r="EAP2181" s="659"/>
      <c r="EAQ2181" s="654"/>
      <c r="EAR2181" s="655"/>
      <c r="EAS2181" s="655"/>
      <c r="EAT2181" s="1"/>
      <c r="EAU2181" s="1"/>
      <c r="EAW2181" s="650"/>
      <c r="EAX2181" s="645"/>
      <c r="EAY2181" s="659"/>
      <c r="EAZ2181" s="654"/>
      <c r="EBA2181" s="655"/>
      <c r="EBB2181" s="655"/>
      <c r="EBC2181" s="1"/>
      <c r="EBD2181" s="1"/>
      <c r="EBF2181" s="650"/>
      <c r="EBG2181" s="645"/>
      <c r="EBH2181" s="659"/>
      <c r="EBI2181" s="654"/>
      <c r="EBJ2181" s="655"/>
      <c r="EBK2181" s="655"/>
      <c r="EBL2181" s="1"/>
      <c r="EBM2181" s="1"/>
      <c r="EBO2181" s="650"/>
      <c r="EBP2181" s="645"/>
      <c r="EBQ2181" s="659"/>
      <c r="EBR2181" s="654"/>
      <c r="EBS2181" s="655"/>
      <c r="EBT2181" s="655"/>
      <c r="EBU2181" s="1"/>
      <c r="EBV2181" s="1"/>
      <c r="EBX2181" s="650"/>
      <c r="EBY2181" s="645"/>
      <c r="EBZ2181" s="659"/>
      <c r="ECA2181" s="654"/>
      <c r="ECB2181" s="655"/>
      <c r="ECC2181" s="655"/>
      <c r="ECD2181" s="1"/>
      <c r="ECE2181" s="1"/>
      <c r="ECG2181" s="650"/>
      <c r="ECH2181" s="645"/>
      <c r="ECI2181" s="659"/>
      <c r="ECJ2181" s="654"/>
      <c r="ECK2181" s="655"/>
      <c r="ECL2181" s="655"/>
      <c r="ECM2181" s="1"/>
      <c r="ECN2181" s="1"/>
      <c r="ECP2181" s="650"/>
      <c r="ECQ2181" s="645"/>
      <c r="ECR2181" s="659"/>
      <c r="ECS2181" s="654"/>
      <c r="ECT2181" s="655"/>
      <c r="ECU2181" s="655"/>
      <c r="ECV2181" s="1"/>
      <c r="ECW2181" s="1"/>
      <c r="ECY2181" s="650"/>
      <c r="ECZ2181" s="645"/>
      <c r="EDA2181" s="659"/>
      <c r="EDB2181" s="654"/>
      <c r="EDC2181" s="655"/>
      <c r="EDD2181" s="655"/>
      <c r="EDE2181" s="1"/>
      <c r="EDF2181" s="1"/>
      <c r="EDH2181" s="650"/>
      <c r="EDI2181" s="645"/>
      <c r="EDJ2181" s="659"/>
      <c r="EDK2181" s="654"/>
      <c r="EDL2181" s="655"/>
      <c r="EDM2181" s="655"/>
      <c r="EDN2181" s="1"/>
      <c r="EDO2181" s="1"/>
      <c r="EDQ2181" s="650"/>
      <c r="EDR2181" s="645"/>
      <c r="EDS2181" s="659"/>
      <c r="EDT2181" s="654"/>
      <c r="EDU2181" s="655"/>
      <c r="EDV2181" s="655"/>
      <c r="EDW2181" s="1"/>
      <c r="EDX2181" s="1"/>
      <c r="EDZ2181" s="650"/>
      <c r="EEA2181" s="645"/>
      <c r="EEB2181" s="659"/>
      <c r="EEC2181" s="654"/>
      <c r="EED2181" s="655"/>
      <c r="EEE2181" s="655"/>
      <c r="EEF2181" s="1"/>
      <c r="EEG2181" s="1"/>
      <c r="EEI2181" s="650"/>
      <c r="EEJ2181" s="645"/>
      <c r="EEK2181" s="659"/>
      <c r="EEL2181" s="654"/>
      <c r="EEM2181" s="655"/>
      <c r="EEN2181" s="655"/>
      <c r="EEO2181" s="1"/>
      <c r="EEP2181" s="1"/>
      <c r="EER2181" s="650"/>
      <c r="EES2181" s="645"/>
      <c r="EET2181" s="659"/>
      <c r="EEU2181" s="654"/>
      <c r="EEV2181" s="655"/>
      <c r="EEW2181" s="655"/>
      <c r="EEX2181" s="1"/>
      <c r="EEY2181" s="1"/>
      <c r="EFA2181" s="650"/>
      <c r="EFB2181" s="645"/>
      <c r="EFC2181" s="659"/>
      <c r="EFD2181" s="654"/>
      <c r="EFE2181" s="655"/>
      <c r="EFF2181" s="655"/>
      <c r="EFG2181" s="1"/>
      <c r="EFH2181" s="1"/>
      <c r="EFJ2181" s="650"/>
      <c r="EFK2181" s="645"/>
      <c r="EFL2181" s="659"/>
      <c r="EFM2181" s="654"/>
      <c r="EFN2181" s="655"/>
      <c r="EFO2181" s="655"/>
      <c r="EFP2181" s="1"/>
      <c r="EFQ2181" s="1"/>
      <c r="EFS2181" s="650"/>
      <c r="EFT2181" s="645"/>
      <c r="EFU2181" s="659"/>
      <c r="EFV2181" s="654"/>
      <c r="EFW2181" s="655"/>
      <c r="EFX2181" s="655"/>
      <c r="EFY2181" s="1"/>
      <c r="EFZ2181" s="1"/>
      <c r="EGB2181" s="650"/>
      <c r="EGC2181" s="645"/>
      <c r="EGD2181" s="659"/>
      <c r="EGE2181" s="654"/>
      <c r="EGF2181" s="655"/>
      <c r="EGG2181" s="655"/>
      <c r="EGH2181" s="1"/>
      <c r="EGI2181" s="1"/>
      <c r="EGK2181" s="650"/>
      <c r="EGL2181" s="645"/>
      <c r="EGM2181" s="659"/>
      <c r="EGN2181" s="654"/>
      <c r="EGO2181" s="655"/>
      <c r="EGP2181" s="655"/>
      <c r="EGQ2181" s="1"/>
      <c r="EGR2181" s="1"/>
      <c r="EGT2181" s="650"/>
      <c r="EGU2181" s="645"/>
      <c r="EGV2181" s="659"/>
      <c r="EGW2181" s="654"/>
      <c r="EGX2181" s="655"/>
      <c r="EGY2181" s="655"/>
      <c r="EGZ2181" s="1"/>
      <c r="EHA2181" s="1"/>
      <c r="EHC2181" s="650"/>
      <c r="EHD2181" s="645"/>
      <c r="EHE2181" s="659"/>
      <c r="EHF2181" s="654"/>
      <c r="EHG2181" s="655"/>
      <c r="EHH2181" s="655"/>
      <c r="EHI2181" s="1"/>
      <c r="EHJ2181" s="1"/>
      <c r="EHL2181" s="650"/>
      <c r="EHM2181" s="645"/>
      <c r="EHN2181" s="659"/>
      <c r="EHO2181" s="654"/>
      <c r="EHP2181" s="655"/>
      <c r="EHQ2181" s="655"/>
      <c r="EHR2181" s="1"/>
      <c r="EHS2181" s="1"/>
      <c r="EHU2181" s="650"/>
      <c r="EHV2181" s="645"/>
      <c r="EHW2181" s="659"/>
      <c r="EHX2181" s="654"/>
      <c r="EHY2181" s="655"/>
      <c r="EHZ2181" s="655"/>
      <c r="EIA2181" s="1"/>
      <c r="EIB2181" s="1"/>
      <c r="EID2181" s="650"/>
      <c r="EIE2181" s="645"/>
      <c r="EIF2181" s="659"/>
      <c r="EIG2181" s="654"/>
      <c r="EIH2181" s="655"/>
      <c r="EII2181" s="655"/>
      <c r="EIJ2181" s="1"/>
      <c r="EIK2181" s="1"/>
      <c r="EIM2181" s="650"/>
      <c r="EIN2181" s="645"/>
      <c r="EIO2181" s="659"/>
      <c r="EIP2181" s="654"/>
      <c r="EIQ2181" s="655"/>
      <c r="EIR2181" s="655"/>
      <c r="EIS2181" s="1"/>
      <c r="EIT2181" s="1"/>
      <c r="EIV2181" s="650"/>
      <c r="EIW2181" s="645"/>
      <c r="EIX2181" s="659"/>
      <c r="EIY2181" s="654"/>
      <c r="EIZ2181" s="655"/>
      <c r="EJA2181" s="655"/>
      <c r="EJB2181" s="1"/>
      <c r="EJC2181" s="1"/>
      <c r="EJE2181" s="650"/>
      <c r="EJF2181" s="645"/>
      <c r="EJG2181" s="659"/>
      <c r="EJH2181" s="654"/>
      <c r="EJI2181" s="655"/>
      <c r="EJJ2181" s="655"/>
      <c r="EJK2181" s="1"/>
      <c r="EJL2181" s="1"/>
      <c r="EJN2181" s="650"/>
      <c r="EJO2181" s="645"/>
      <c r="EJP2181" s="659"/>
      <c r="EJQ2181" s="654"/>
      <c r="EJR2181" s="655"/>
      <c r="EJS2181" s="655"/>
      <c r="EJT2181" s="1"/>
      <c r="EJU2181" s="1"/>
      <c r="EJW2181" s="650"/>
      <c r="EJX2181" s="645"/>
      <c r="EJY2181" s="659"/>
      <c r="EJZ2181" s="654"/>
      <c r="EKA2181" s="655"/>
      <c r="EKB2181" s="655"/>
      <c r="EKC2181" s="1"/>
      <c r="EKD2181" s="1"/>
      <c r="EKF2181" s="650"/>
      <c r="EKG2181" s="645"/>
      <c r="EKH2181" s="659"/>
      <c r="EKI2181" s="654"/>
      <c r="EKJ2181" s="655"/>
      <c r="EKK2181" s="655"/>
      <c r="EKL2181" s="1"/>
      <c r="EKM2181" s="1"/>
      <c r="EKO2181" s="650"/>
      <c r="EKP2181" s="645"/>
      <c r="EKQ2181" s="659"/>
      <c r="EKR2181" s="654"/>
      <c r="EKS2181" s="655"/>
      <c r="EKT2181" s="655"/>
      <c r="EKU2181" s="1"/>
      <c r="EKV2181" s="1"/>
      <c r="EKX2181" s="650"/>
      <c r="EKY2181" s="645"/>
      <c r="EKZ2181" s="659"/>
      <c r="ELA2181" s="654"/>
      <c r="ELB2181" s="655"/>
      <c r="ELC2181" s="655"/>
      <c r="ELD2181" s="1"/>
      <c r="ELE2181" s="1"/>
      <c r="ELG2181" s="650"/>
      <c r="ELH2181" s="645"/>
      <c r="ELI2181" s="659"/>
      <c r="ELJ2181" s="654"/>
      <c r="ELK2181" s="655"/>
      <c r="ELL2181" s="655"/>
      <c r="ELM2181" s="1"/>
      <c r="ELN2181" s="1"/>
      <c r="ELP2181" s="650"/>
      <c r="ELQ2181" s="645"/>
      <c r="ELR2181" s="659"/>
      <c r="ELS2181" s="654"/>
      <c r="ELT2181" s="655"/>
      <c r="ELU2181" s="655"/>
      <c r="ELV2181" s="1"/>
      <c r="ELW2181" s="1"/>
      <c r="ELY2181" s="650"/>
      <c r="ELZ2181" s="645"/>
      <c r="EMA2181" s="659"/>
      <c r="EMB2181" s="654"/>
      <c r="EMC2181" s="655"/>
      <c r="EMD2181" s="655"/>
      <c r="EME2181" s="1"/>
      <c r="EMF2181" s="1"/>
      <c r="EMH2181" s="650"/>
      <c r="EMI2181" s="645"/>
      <c r="EMJ2181" s="659"/>
      <c r="EMK2181" s="654"/>
      <c r="EML2181" s="655"/>
      <c r="EMM2181" s="655"/>
      <c r="EMN2181" s="1"/>
      <c r="EMO2181" s="1"/>
      <c r="EMQ2181" s="650"/>
      <c r="EMR2181" s="645"/>
      <c r="EMS2181" s="659"/>
      <c r="EMT2181" s="654"/>
      <c r="EMU2181" s="655"/>
      <c r="EMV2181" s="655"/>
      <c r="EMW2181" s="1"/>
      <c r="EMX2181" s="1"/>
      <c r="EMZ2181" s="650"/>
      <c r="ENA2181" s="645"/>
      <c r="ENB2181" s="659"/>
      <c r="ENC2181" s="654"/>
      <c r="END2181" s="655"/>
      <c r="ENE2181" s="655"/>
      <c r="ENF2181" s="1"/>
      <c r="ENG2181" s="1"/>
      <c r="ENI2181" s="650"/>
      <c r="ENJ2181" s="645"/>
      <c r="ENK2181" s="659"/>
      <c r="ENL2181" s="654"/>
      <c r="ENM2181" s="655"/>
      <c r="ENN2181" s="655"/>
      <c r="ENO2181" s="1"/>
      <c r="ENP2181" s="1"/>
      <c r="ENR2181" s="650"/>
      <c r="ENS2181" s="645"/>
      <c r="ENT2181" s="659"/>
      <c r="ENU2181" s="654"/>
      <c r="ENV2181" s="655"/>
      <c r="ENW2181" s="655"/>
      <c r="ENX2181" s="1"/>
      <c r="ENY2181" s="1"/>
      <c r="EOA2181" s="650"/>
      <c r="EOB2181" s="645"/>
      <c r="EOC2181" s="659"/>
      <c r="EOD2181" s="654"/>
      <c r="EOE2181" s="655"/>
      <c r="EOF2181" s="655"/>
      <c r="EOG2181" s="1"/>
      <c r="EOH2181" s="1"/>
      <c r="EOJ2181" s="650"/>
      <c r="EOK2181" s="645"/>
      <c r="EOL2181" s="659"/>
      <c r="EOM2181" s="654"/>
      <c r="EON2181" s="655"/>
      <c r="EOO2181" s="655"/>
      <c r="EOP2181" s="1"/>
      <c r="EOQ2181" s="1"/>
      <c r="EOS2181" s="650"/>
      <c r="EOT2181" s="645"/>
      <c r="EOU2181" s="659"/>
      <c r="EOV2181" s="654"/>
      <c r="EOW2181" s="655"/>
      <c r="EOX2181" s="655"/>
      <c r="EOY2181" s="1"/>
      <c r="EOZ2181" s="1"/>
      <c r="EPB2181" s="650"/>
      <c r="EPC2181" s="645"/>
      <c r="EPD2181" s="659"/>
      <c r="EPE2181" s="654"/>
      <c r="EPF2181" s="655"/>
      <c r="EPG2181" s="655"/>
      <c r="EPH2181" s="1"/>
      <c r="EPI2181" s="1"/>
      <c r="EPK2181" s="650"/>
      <c r="EPL2181" s="645"/>
      <c r="EPM2181" s="659"/>
      <c r="EPN2181" s="654"/>
      <c r="EPO2181" s="655"/>
      <c r="EPP2181" s="655"/>
      <c r="EPQ2181" s="1"/>
      <c r="EPR2181" s="1"/>
      <c r="EPT2181" s="650"/>
      <c r="EPU2181" s="645"/>
      <c r="EPV2181" s="659"/>
      <c r="EPW2181" s="654"/>
      <c r="EPX2181" s="655"/>
      <c r="EPY2181" s="655"/>
      <c r="EPZ2181" s="1"/>
      <c r="EQA2181" s="1"/>
      <c r="EQC2181" s="650"/>
      <c r="EQD2181" s="645"/>
      <c r="EQE2181" s="659"/>
      <c r="EQF2181" s="654"/>
      <c r="EQG2181" s="655"/>
      <c r="EQH2181" s="655"/>
      <c r="EQI2181" s="1"/>
      <c r="EQJ2181" s="1"/>
      <c r="EQL2181" s="650"/>
      <c r="EQM2181" s="645"/>
      <c r="EQN2181" s="659"/>
      <c r="EQO2181" s="654"/>
      <c r="EQP2181" s="655"/>
      <c r="EQQ2181" s="655"/>
      <c r="EQR2181" s="1"/>
      <c r="EQS2181" s="1"/>
      <c r="EQU2181" s="650"/>
      <c r="EQV2181" s="645"/>
      <c r="EQW2181" s="659"/>
      <c r="EQX2181" s="654"/>
      <c r="EQY2181" s="655"/>
      <c r="EQZ2181" s="655"/>
      <c r="ERA2181" s="1"/>
      <c r="ERB2181" s="1"/>
      <c r="ERD2181" s="650"/>
      <c r="ERE2181" s="645"/>
      <c r="ERF2181" s="659"/>
      <c r="ERG2181" s="654"/>
      <c r="ERH2181" s="655"/>
      <c r="ERI2181" s="655"/>
      <c r="ERJ2181" s="1"/>
      <c r="ERK2181" s="1"/>
      <c r="ERM2181" s="650"/>
      <c r="ERN2181" s="645"/>
      <c r="ERO2181" s="659"/>
      <c r="ERP2181" s="654"/>
      <c r="ERQ2181" s="655"/>
      <c r="ERR2181" s="655"/>
      <c r="ERS2181" s="1"/>
      <c r="ERT2181" s="1"/>
      <c r="ERV2181" s="650"/>
      <c r="ERW2181" s="645"/>
      <c r="ERX2181" s="659"/>
      <c r="ERY2181" s="654"/>
      <c r="ERZ2181" s="655"/>
      <c r="ESA2181" s="655"/>
      <c r="ESB2181" s="1"/>
      <c r="ESC2181" s="1"/>
      <c r="ESE2181" s="650"/>
      <c r="ESF2181" s="645"/>
      <c r="ESG2181" s="659"/>
      <c r="ESH2181" s="654"/>
      <c r="ESI2181" s="655"/>
      <c r="ESJ2181" s="655"/>
      <c r="ESK2181" s="1"/>
      <c r="ESL2181" s="1"/>
      <c r="ESN2181" s="650"/>
      <c r="ESO2181" s="645"/>
      <c r="ESP2181" s="659"/>
      <c r="ESQ2181" s="654"/>
      <c r="ESR2181" s="655"/>
      <c r="ESS2181" s="655"/>
      <c r="EST2181" s="1"/>
      <c r="ESU2181" s="1"/>
      <c r="ESW2181" s="650"/>
      <c r="ESX2181" s="645"/>
      <c r="ESY2181" s="659"/>
      <c r="ESZ2181" s="654"/>
      <c r="ETA2181" s="655"/>
      <c r="ETB2181" s="655"/>
      <c r="ETC2181" s="1"/>
      <c r="ETD2181" s="1"/>
      <c r="ETF2181" s="650"/>
      <c r="ETG2181" s="645"/>
      <c r="ETH2181" s="659"/>
      <c r="ETI2181" s="654"/>
      <c r="ETJ2181" s="655"/>
      <c r="ETK2181" s="655"/>
      <c r="ETL2181" s="1"/>
      <c r="ETM2181" s="1"/>
      <c r="ETO2181" s="650"/>
      <c r="ETP2181" s="645"/>
      <c r="ETQ2181" s="659"/>
      <c r="ETR2181" s="654"/>
      <c r="ETS2181" s="655"/>
      <c r="ETT2181" s="655"/>
      <c r="ETU2181" s="1"/>
      <c r="ETV2181" s="1"/>
      <c r="ETX2181" s="650"/>
      <c r="ETY2181" s="645"/>
      <c r="ETZ2181" s="659"/>
      <c r="EUA2181" s="654"/>
      <c r="EUB2181" s="655"/>
      <c r="EUC2181" s="655"/>
      <c r="EUD2181" s="1"/>
      <c r="EUE2181" s="1"/>
      <c r="EUG2181" s="650"/>
      <c r="EUH2181" s="645"/>
      <c r="EUI2181" s="659"/>
      <c r="EUJ2181" s="654"/>
      <c r="EUK2181" s="655"/>
      <c r="EUL2181" s="655"/>
      <c r="EUM2181" s="1"/>
      <c r="EUN2181" s="1"/>
      <c r="EUP2181" s="650"/>
      <c r="EUQ2181" s="645"/>
      <c r="EUR2181" s="659"/>
      <c r="EUS2181" s="654"/>
      <c r="EUT2181" s="655"/>
      <c r="EUU2181" s="655"/>
      <c r="EUV2181" s="1"/>
      <c r="EUW2181" s="1"/>
      <c r="EUY2181" s="650"/>
      <c r="EUZ2181" s="645"/>
      <c r="EVA2181" s="659"/>
      <c r="EVB2181" s="654"/>
      <c r="EVC2181" s="655"/>
      <c r="EVD2181" s="655"/>
      <c r="EVE2181" s="1"/>
      <c r="EVF2181" s="1"/>
      <c r="EVH2181" s="650"/>
      <c r="EVI2181" s="645"/>
      <c r="EVJ2181" s="659"/>
      <c r="EVK2181" s="654"/>
      <c r="EVL2181" s="655"/>
      <c r="EVM2181" s="655"/>
      <c r="EVN2181" s="1"/>
      <c r="EVO2181" s="1"/>
      <c r="EVQ2181" s="650"/>
      <c r="EVR2181" s="645"/>
      <c r="EVS2181" s="659"/>
      <c r="EVT2181" s="654"/>
      <c r="EVU2181" s="655"/>
      <c r="EVV2181" s="655"/>
      <c r="EVW2181" s="1"/>
      <c r="EVX2181" s="1"/>
      <c r="EVZ2181" s="650"/>
      <c r="EWA2181" s="645"/>
      <c r="EWB2181" s="659"/>
      <c r="EWC2181" s="654"/>
      <c r="EWD2181" s="655"/>
      <c r="EWE2181" s="655"/>
      <c r="EWF2181" s="1"/>
      <c r="EWG2181" s="1"/>
      <c r="EWI2181" s="650"/>
      <c r="EWJ2181" s="645"/>
      <c r="EWK2181" s="659"/>
      <c r="EWL2181" s="654"/>
      <c r="EWM2181" s="655"/>
      <c r="EWN2181" s="655"/>
      <c r="EWO2181" s="1"/>
      <c r="EWP2181" s="1"/>
      <c r="EWR2181" s="650"/>
      <c r="EWS2181" s="645"/>
      <c r="EWT2181" s="659"/>
      <c r="EWU2181" s="654"/>
      <c r="EWV2181" s="655"/>
      <c r="EWW2181" s="655"/>
      <c r="EWX2181" s="1"/>
      <c r="EWY2181" s="1"/>
      <c r="EXA2181" s="650"/>
      <c r="EXB2181" s="645"/>
      <c r="EXC2181" s="659"/>
      <c r="EXD2181" s="654"/>
      <c r="EXE2181" s="655"/>
      <c r="EXF2181" s="655"/>
      <c r="EXG2181" s="1"/>
      <c r="EXH2181" s="1"/>
      <c r="EXJ2181" s="650"/>
      <c r="EXK2181" s="645"/>
      <c r="EXL2181" s="659"/>
      <c r="EXM2181" s="654"/>
      <c r="EXN2181" s="655"/>
      <c r="EXO2181" s="655"/>
      <c r="EXP2181" s="1"/>
      <c r="EXQ2181" s="1"/>
      <c r="EXS2181" s="650"/>
      <c r="EXT2181" s="645"/>
      <c r="EXU2181" s="659"/>
      <c r="EXV2181" s="654"/>
      <c r="EXW2181" s="655"/>
      <c r="EXX2181" s="655"/>
      <c r="EXY2181" s="1"/>
      <c r="EXZ2181" s="1"/>
      <c r="EYB2181" s="650"/>
      <c r="EYC2181" s="645"/>
      <c r="EYD2181" s="659"/>
      <c r="EYE2181" s="654"/>
      <c r="EYF2181" s="655"/>
      <c r="EYG2181" s="655"/>
      <c r="EYH2181" s="1"/>
      <c r="EYI2181" s="1"/>
      <c r="EYK2181" s="650"/>
      <c r="EYL2181" s="645"/>
      <c r="EYM2181" s="659"/>
      <c r="EYN2181" s="654"/>
      <c r="EYO2181" s="655"/>
      <c r="EYP2181" s="655"/>
      <c r="EYQ2181" s="1"/>
      <c r="EYR2181" s="1"/>
      <c r="EYT2181" s="650"/>
      <c r="EYU2181" s="645"/>
      <c r="EYV2181" s="659"/>
      <c r="EYW2181" s="654"/>
      <c r="EYX2181" s="655"/>
      <c r="EYY2181" s="655"/>
      <c r="EYZ2181" s="1"/>
      <c r="EZA2181" s="1"/>
      <c r="EZC2181" s="650"/>
      <c r="EZD2181" s="645"/>
      <c r="EZE2181" s="659"/>
      <c r="EZF2181" s="654"/>
      <c r="EZG2181" s="655"/>
      <c r="EZH2181" s="655"/>
      <c r="EZI2181" s="1"/>
      <c r="EZJ2181" s="1"/>
      <c r="EZL2181" s="650"/>
      <c r="EZM2181" s="645"/>
      <c r="EZN2181" s="659"/>
      <c r="EZO2181" s="654"/>
      <c r="EZP2181" s="655"/>
      <c r="EZQ2181" s="655"/>
      <c r="EZR2181" s="1"/>
      <c r="EZS2181" s="1"/>
      <c r="EZU2181" s="650"/>
      <c r="EZV2181" s="645"/>
      <c r="EZW2181" s="659"/>
      <c r="EZX2181" s="654"/>
      <c r="EZY2181" s="655"/>
      <c r="EZZ2181" s="655"/>
      <c r="FAA2181" s="1"/>
      <c r="FAB2181" s="1"/>
      <c r="FAD2181" s="650"/>
      <c r="FAE2181" s="645"/>
      <c r="FAF2181" s="659"/>
      <c r="FAG2181" s="654"/>
      <c r="FAH2181" s="655"/>
      <c r="FAI2181" s="655"/>
      <c r="FAJ2181" s="1"/>
      <c r="FAK2181" s="1"/>
      <c r="FAM2181" s="650"/>
      <c r="FAN2181" s="645"/>
      <c r="FAO2181" s="659"/>
      <c r="FAP2181" s="654"/>
      <c r="FAQ2181" s="655"/>
      <c r="FAR2181" s="655"/>
      <c r="FAS2181" s="1"/>
      <c r="FAT2181" s="1"/>
      <c r="FAV2181" s="650"/>
      <c r="FAW2181" s="645"/>
      <c r="FAX2181" s="659"/>
      <c r="FAY2181" s="654"/>
      <c r="FAZ2181" s="655"/>
      <c r="FBA2181" s="655"/>
      <c r="FBB2181" s="1"/>
      <c r="FBC2181" s="1"/>
      <c r="FBE2181" s="650"/>
      <c r="FBF2181" s="645"/>
      <c r="FBG2181" s="659"/>
      <c r="FBH2181" s="654"/>
      <c r="FBI2181" s="655"/>
      <c r="FBJ2181" s="655"/>
      <c r="FBK2181" s="1"/>
      <c r="FBL2181" s="1"/>
      <c r="FBN2181" s="650"/>
      <c r="FBO2181" s="645"/>
      <c r="FBP2181" s="659"/>
      <c r="FBQ2181" s="654"/>
      <c r="FBR2181" s="655"/>
      <c r="FBS2181" s="655"/>
      <c r="FBT2181" s="1"/>
      <c r="FBU2181" s="1"/>
      <c r="FBW2181" s="650"/>
      <c r="FBX2181" s="645"/>
      <c r="FBY2181" s="659"/>
      <c r="FBZ2181" s="654"/>
      <c r="FCA2181" s="655"/>
      <c r="FCB2181" s="655"/>
      <c r="FCC2181" s="1"/>
      <c r="FCD2181" s="1"/>
      <c r="FCF2181" s="650"/>
      <c r="FCG2181" s="645"/>
      <c r="FCH2181" s="659"/>
      <c r="FCI2181" s="654"/>
      <c r="FCJ2181" s="655"/>
      <c r="FCK2181" s="655"/>
      <c r="FCL2181" s="1"/>
      <c r="FCM2181" s="1"/>
      <c r="FCO2181" s="650"/>
      <c r="FCP2181" s="645"/>
      <c r="FCQ2181" s="659"/>
      <c r="FCR2181" s="654"/>
      <c r="FCS2181" s="655"/>
      <c r="FCT2181" s="655"/>
      <c r="FCU2181" s="1"/>
      <c r="FCV2181" s="1"/>
      <c r="FCX2181" s="650"/>
      <c r="FCY2181" s="645"/>
      <c r="FCZ2181" s="659"/>
      <c r="FDA2181" s="654"/>
      <c r="FDB2181" s="655"/>
      <c r="FDC2181" s="655"/>
      <c r="FDD2181" s="1"/>
      <c r="FDE2181" s="1"/>
      <c r="FDG2181" s="650"/>
      <c r="FDH2181" s="645"/>
      <c r="FDI2181" s="659"/>
      <c r="FDJ2181" s="654"/>
      <c r="FDK2181" s="655"/>
      <c r="FDL2181" s="655"/>
      <c r="FDM2181" s="1"/>
      <c r="FDN2181" s="1"/>
      <c r="FDP2181" s="650"/>
      <c r="FDQ2181" s="645"/>
      <c r="FDR2181" s="659"/>
      <c r="FDS2181" s="654"/>
      <c r="FDT2181" s="655"/>
      <c r="FDU2181" s="655"/>
      <c r="FDV2181" s="1"/>
      <c r="FDW2181" s="1"/>
      <c r="FDY2181" s="650"/>
      <c r="FDZ2181" s="645"/>
      <c r="FEA2181" s="659"/>
      <c r="FEB2181" s="654"/>
      <c r="FEC2181" s="655"/>
      <c r="FED2181" s="655"/>
      <c r="FEE2181" s="1"/>
      <c r="FEF2181" s="1"/>
      <c r="FEH2181" s="650"/>
      <c r="FEI2181" s="645"/>
      <c r="FEJ2181" s="659"/>
      <c r="FEK2181" s="654"/>
      <c r="FEL2181" s="655"/>
      <c r="FEM2181" s="655"/>
      <c r="FEN2181" s="1"/>
      <c r="FEO2181" s="1"/>
      <c r="FEQ2181" s="650"/>
      <c r="FER2181" s="645"/>
      <c r="FES2181" s="659"/>
      <c r="FET2181" s="654"/>
      <c r="FEU2181" s="655"/>
      <c r="FEV2181" s="655"/>
      <c r="FEW2181" s="1"/>
      <c r="FEX2181" s="1"/>
      <c r="FEZ2181" s="650"/>
      <c r="FFA2181" s="645"/>
      <c r="FFB2181" s="659"/>
      <c r="FFC2181" s="654"/>
      <c r="FFD2181" s="655"/>
      <c r="FFE2181" s="655"/>
      <c r="FFF2181" s="1"/>
      <c r="FFG2181" s="1"/>
      <c r="FFI2181" s="650"/>
      <c r="FFJ2181" s="645"/>
      <c r="FFK2181" s="659"/>
      <c r="FFL2181" s="654"/>
      <c r="FFM2181" s="655"/>
      <c r="FFN2181" s="655"/>
      <c r="FFO2181" s="1"/>
      <c r="FFP2181" s="1"/>
      <c r="FFR2181" s="650"/>
      <c r="FFS2181" s="645"/>
      <c r="FFT2181" s="659"/>
      <c r="FFU2181" s="654"/>
      <c r="FFV2181" s="655"/>
      <c r="FFW2181" s="655"/>
      <c r="FFX2181" s="1"/>
      <c r="FFY2181" s="1"/>
      <c r="FGA2181" s="650"/>
      <c r="FGB2181" s="645"/>
      <c r="FGC2181" s="659"/>
      <c r="FGD2181" s="654"/>
      <c r="FGE2181" s="655"/>
      <c r="FGF2181" s="655"/>
      <c r="FGG2181" s="1"/>
      <c r="FGH2181" s="1"/>
      <c r="FGJ2181" s="650"/>
      <c r="FGK2181" s="645"/>
      <c r="FGL2181" s="659"/>
      <c r="FGM2181" s="654"/>
      <c r="FGN2181" s="655"/>
      <c r="FGO2181" s="655"/>
      <c r="FGP2181" s="1"/>
      <c r="FGQ2181" s="1"/>
      <c r="FGS2181" s="650"/>
      <c r="FGT2181" s="645"/>
      <c r="FGU2181" s="659"/>
      <c r="FGV2181" s="654"/>
      <c r="FGW2181" s="655"/>
      <c r="FGX2181" s="655"/>
      <c r="FGY2181" s="1"/>
      <c r="FGZ2181" s="1"/>
      <c r="FHB2181" s="650"/>
      <c r="FHC2181" s="645"/>
      <c r="FHD2181" s="659"/>
      <c r="FHE2181" s="654"/>
      <c r="FHF2181" s="655"/>
      <c r="FHG2181" s="655"/>
      <c r="FHH2181" s="1"/>
      <c r="FHI2181" s="1"/>
      <c r="FHK2181" s="650"/>
      <c r="FHL2181" s="645"/>
      <c r="FHM2181" s="659"/>
      <c r="FHN2181" s="654"/>
      <c r="FHO2181" s="655"/>
      <c r="FHP2181" s="655"/>
      <c r="FHQ2181" s="1"/>
      <c r="FHR2181" s="1"/>
      <c r="FHT2181" s="650"/>
      <c r="FHU2181" s="645"/>
      <c r="FHV2181" s="659"/>
      <c r="FHW2181" s="654"/>
      <c r="FHX2181" s="655"/>
      <c r="FHY2181" s="655"/>
      <c r="FHZ2181" s="1"/>
      <c r="FIA2181" s="1"/>
      <c r="FIC2181" s="650"/>
      <c r="FID2181" s="645"/>
      <c r="FIE2181" s="659"/>
      <c r="FIF2181" s="654"/>
      <c r="FIG2181" s="655"/>
      <c r="FIH2181" s="655"/>
      <c r="FII2181" s="1"/>
      <c r="FIJ2181" s="1"/>
      <c r="FIL2181" s="650"/>
      <c r="FIM2181" s="645"/>
      <c r="FIN2181" s="659"/>
      <c r="FIO2181" s="654"/>
      <c r="FIP2181" s="655"/>
      <c r="FIQ2181" s="655"/>
      <c r="FIR2181" s="1"/>
      <c r="FIS2181" s="1"/>
      <c r="FIU2181" s="650"/>
      <c r="FIV2181" s="645"/>
      <c r="FIW2181" s="659"/>
      <c r="FIX2181" s="654"/>
      <c r="FIY2181" s="655"/>
      <c r="FIZ2181" s="655"/>
      <c r="FJA2181" s="1"/>
      <c r="FJB2181" s="1"/>
      <c r="FJD2181" s="650"/>
      <c r="FJE2181" s="645"/>
      <c r="FJF2181" s="659"/>
      <c r="FJG2181" s="654"/>
      <c r="FJH2181" s="655"/>
      <c r="FJI2181" s="655"/>
      <c r="FJJ2181" s="1"/>
      <c r="FJK2181" s="1"/>
      <c r="FJM2181" s="650"/>
      <c r="FJN2181" s="645"/>
      <c r="FJO2181" s="659"/>
      <c r="FJP2181" s="654"/>
      <c r="FJQ2181" s="655"/>
      <c r="FJR2181" s="655"/>
      <c r="FJS2181" s="1"/>
      <c r="FJT2181" s="1"/>
      <c r="FJV2181" s="650"/>
      <c r="FJW2181" s="645"/>
      <c r="FJX2181" s="659"/>
      <c r="FJY2181" s="654"/>
      <c r="FJZ2181" s="655"/>
      <c r="FKA2181" s="655"/>
      <c r="FKB2181" s="1"/>
      <c r="FKC2181" s="1"/>
      <c r="FKE2181" s="650"/>
      <c r="FKF2181" s="645"/>
      <c r="FKG2181" s="659"/>
      <c r="FKH2181" s="654"/>
      <c r="FKI2181" s="655"/>
      <c r="FKJ2181" s="655"/>
      <c r="FKK2181" s="1"/>
      <c r="FKL2181" s="1"/>
      <c r="FKN2181" s="650"/>
      <c r="FKO2181" s="645"/>
      <c r="FKP2181" s="659"/>
      <c r="FKQ2181" s="654"/>
      <c r="FKR2181" s="655"/>
      <c r="FKS2181" s="655"/>
      <c r="FKT2181" s="1"/>
      <c r="FKU2181" s="1"/>
      <c r="FKW2181" s="650"/>
      <c r="FKX2181" s="645"/>
      <c r="FKY2181" s="659"/>
      <c r="FKZ2181" s="654"/>
      <c r="FLA2181" s="655"/>
      <c r="FLB2181" s="655"/>
      <c r="FLC2181" s="1"/>
      <c r="FLD2181" s="1"/>
      <c r="FLF2181" s="650"/>
      <c r="FLG2181" s="645"/>
      <c r="FLH2181" s="659"/>
      <c r="FLI2181" s="654"/>
      <c r="FLJ2181" s="655"/>
      <c r="FLK2181" s="655"/>
      <c r="FLL2181" s="1"/>
      <c r="FLM2181" s="1"/>
      <c r="FLO2181" s="650"/>
      <c r="FLP2181" s="645"/>
      <c r="FLQ2181" s="659"/>
      <c r="FLR2181" s="654"/>
      <c r="FLS2181" s="655"/>
      <c r="FLT2181" s="655"/>
      <c r="FLU2181" s="1"/>
      <c r="FLV2181" s="1"/>
      <c r="FLX2181" s="650"/>
      <c r="FLY2181" s="645"/>
      <c r="FLZ2181" s="659"/>
      <c r="FMA2181" s="654"/>
      <c r="FMB2181" s="655"/>
      <c r="FMC2181" s="655"/>
      <c r="FMD2181" s="1"/>
      <c r="FME2181" s="1"/>
      <c r="FMG2181" s="650"/>
      <c r="FMH2181" s="645"/>
      <c r="FMI2181" s="659"/>
      <c r="FMJ2181" s="654"/>
      <c r="FMK2181" s="655"/>
      <c r="FML2181" s="655"/>
      <c r="FMM2181" s="1"/>
      <c r="FMN2181" s="1"/>
      <c r="FMP2181" s="650"/>
      <c r="FMQ2181" s="645"/>
      <c r="FMR2181" s="659"/>
      <c r="FMS2181" s="654"/>
      <c r="FMT2181" s="655"/>
      <c r="FMU2181" s="655"/>
      <c r="FMV2181" s="1"/>
      <c r="FMW2181" s="1"/>
      <c r="FMY2181" s="650"/>
      <c r="FMZ2181" s="645"/>
      <c r="FNA2181" s="659"/>
      <c r="FNB2181" s="654"/>
      <c r="FNC2181" s="655"/>
      <c r="FND2181" s="655"/>
      <c r="FNE2181" s="1"/>
      <c r="FNF2181" s="1"/>
      <c r="FNH2181" s="650"/>
      <c r="FNI2181" s="645"/>
      <c r="FNJ2181" s="659"/>
      <c r="FNK2181" s="654"/>
      <c r="FNL2181" s="655"/>
      <c r="FNM2181" s="655"/>
      <c r="FNN2181" s="1"/>
      <c r="FNO2181" s="1"/>
      <c r="FNQ2181" s="650"/>
      <c r="FNR2181" s="645"/>
      <c r="FNS2181" s="659"/>
      <c r="FNT2181" s="654"/>
      <c r="FNU2181" s="655"/>
      <c r="FNV2181" s="655"/>
      <c r="FNW2181" s="1"/>
      <c r="FNX2181" s="1"/>
      <c r="FNZ2181" s="650"/>
      <c r="FOA2181" s="645"/>
      <c r="FOB2181" s="659"/>
      <c r="FOC2181" s="654"/>
      <c r="FOD2181" s="655"/>
      <c r="FOE2181" s="655"/>
      <c r="FOF2181" s="1"/>
      <c r="FOG2181" s="1"/>
      <c r="FOI2181" s="650"/>
      <c r="FOJ2181" s="645"/>
      <c r="FOK2181" s="659"/>
      <c r="FOL2181" s="654"/>
      <c r="FOM2181" s="655"/>
      <c r="FON2181" s="655"/>
      <c r="FOO2181" s="1"/>
      <c r="FOP2181" s="1"/>
      <c r="FOR2181" s="650"/>
      <c r="FOS2181" s="645"/>
      <c r="FOT2181" s="659"/>
      <c r="FOU2181" s="654"/>
      <c r="FOV2181" s="655"/>
      <c r="FOW2181" s="655"/>
      <c r="FOX2181" s="1"/>
      <c r="FOY2181" s="1"/>
      <c r="FPA2181" s="650"/>
      <c r="FPB2181" s="645"/>
      <c r="FPC2181" s="659"/>
      <c r="FPD2181" s="654"/>
      <c r="FPE2181" s="655"/>
      <c r="FPF2181" s="655"/>
      <c r="FPG2181" s="1"/>
      <c r="FPH2181" s="1"/>
      <c r="FPJ2181" s="650"/>
      <c r="FPK2181" s="645"/>
      <c r="FPL2181" s="659"/>
      <c r="FPM2181" s="654"/>
      <c r="FPN2181" s="655"/>
      <c r="FPO2181" s="655"/>
      <c r="FPP2181" s="1"/>
      <c r="FPQ2181" s="1"/>
      <c r="FPS2181" s="650"/>
      <c r="FPT2181" s="645"/>
      <c r="FPU2181" s="659"/>
      <c r="FPV2181" s="654"/>
      <c r="FPW2181" s="655"/>
      <c r="FPX2181" s="655"/>
      <c r="FPY2181" s="1"/>
      <c r="FPZ2181" s="1"/>
      <c r="FQB2181" s="650"/>
      <c r="FQC2181" s="645"/>
      <c r="FQD2181" s="659"/>
      <c r="FQE2181" s="654"/>
      <c r="FQF2181" s="655"/>
      <c r="FQG2181" s="655"/>
      <c r="FQH2181" s="1"/>
      <c r="FQI2181" s="1"/>
      <c r="FQK2181" s="650"/>
      <c r="FQL2181" s="645"/>
      <c r="FQM2181" s="659"/>
      <c r="FQN2181" s="654"/>
      <c r="FQO2181" s="655"/>
      <c r="FQP2181" s="655"/>
      <c r="FQQ2181" s="1"/>
      <c r="FQR2181" s="1"/>
      <c r="FQT2181" s="650"/>
      <c r="FQU2181" s="645"/>
      <c r="FQV2181" s="659"/>
      <c r="FQW2181" s="654"/>
      <c r="FQX2181" s="655"/>
      <c r="FQY2181" s="655"/>
      <c r="FQZ2181" s="1"/>
      <c r="FRA2181" s="1"/>
      <c r="FRC2181" s="650"/>
      <c r="FRD2181" s="645"/>
      <c r="FRE2181" s="659"/>
      <c r="FRF2181" s="654"/>
      <c r="FRG2181" s="655"/>
      <c r="FRH2181" s="655"/>
      <c r="FRI2181" s="1"/>
      <c r="FRJ2181" s="1"/>
      <c r="FRL2181" s="650"/>
      <c r="FRM2181" s="645"/>
      <c r="FRN2181" s="659"/>
      <c r="FRO2181" s="654"/>
      <c r="FRP2181" s="655"/>
      <c r="FRQ2181" s="655"/>
      <c r="FRR2181" s="1"/>
      <c r="FRS2181" s="1"/>
      <c r="FRU2181" s="650"/>
      <c r="FRV2181" s="645"/>
      <c r="FRW2181" s="659"/>
      <c r="FRX2181" s="654"/>
      <c r="FRY2181" s="655"/>
      <c r="FRZ2181" s="655"/>
      <c r="FSA2181" s="1"/>
      <c r="FSB2181" s="1"/>
      <c r="FSD2181" s="650"/>
      <c r="FSE2181" s="645"/>
      <c r="FSF2181" s="659"/>
      <c r="FSG2181" s="654"/>
      <c r="FSH2181" s="655"/>
      <c r="FSI2181" s="655"/>
      <c r="FSJ2181" s="1"/>
      <c r="FSK2181" s="1"/>
      <c r="FSM2181" s="650"/>
      <c r="FSN2181" s="645"/>
      <c r="FSO2181" s="659"/>
      <c r="FSP2181" s="654"/>
      <c r="FSQ2181" s="655"/>
      <c r="FSR2181" s="655"/>
      <c r="FSS2181" s="1"/>
      <c r="FST2181" s="1"/>
      <c r="FSV2181" s="650"/>
      <c r="FSW2181" s="645"/>
      <c r="FSX2181" s="659"/>
      <c r="FSY2181" s="654"/>
      <c r="FSZ2181" s="655"/>
      <c r="FTA2181" s="655"/>
      <c r="FTB2181" s="1"/>
      <c r="FTC2181" s="1"/>
      <c r="FTE2181" s="650"/>
      <c r="FTF2181" s="645"/>
      <c r="FTG2181" s="659"/>
      <c r="FTH2181" s="654"/>
      <c r="FTI2181" s="655"/>
      <c r="FTJ2181" s="655"/>
      <c r="FTK2181" s="1"/>
      <c r="FTL2181" s="1"/>
      <c r="FTN2181" s="650"/>
      <c r="FTO2181" s="645"/>
      <c r="FTP2181" s="659"/>
      <c r="FTQ2181" s="654"/>
      <c r="FTR2181" s="655"/>
      <c r="FTS2181" s="655"/>
      <c r="FTT2181" s="1"/>
      <c r="FTU2181" s="1"/>
      <c r="FTW2181" s="650"/>
      <c r="FTX2181" s="645"/>
      <c r="FTY2181" s="659"/>
      <c r="FTZ2181" s="654"/>
      <c r="FUA2181" s="655"/>
      <c r="FUB2181" s="655"/>
      <c r="FUC2181" s="1"/>
      <c r="FUD2181" s="1"/>
      <c r="FUF2181" s="650"/>
      <c r="FUG2181" s="645"/>
      <c r="FUH2181" s="659"/>
      <c r="FUI2181" s="654"/>
      <c r="FUJ2181" s="655"/>
      <c r="FUK2181" s="655"/>
      <c r="FUL2181" s="1"/>
      <c r="FUM2181" s="1"/>
      <c r="FUO2181" s="650"/>
      <c r="FUP2181" s="645"/>
      <c r="FUQ2181" s="659"/>
      <c r="FUR2181" s="654"/>
      <c r="FUS2181" s="655"/>
      <c r="FUT2181" s="655"/>
      <c r="FUU2181" s="1"/>
      <c r="FUV2181" s="1"/>
      <c r="FUX2181" s="650"/>
      <c r="FUY2181" s="645"/>
      <c r="FUZ2181" s="659"/>
      <c r="FVA2181" s="654"/>
      <c r="FVB2181" s="655"/>
      <c r="FVC2181" s="655"/>
      <c r="FVD2181" s="1"/>
      <c r="FVE2181" s="1"/>
      <c r="FVG2181" s="650"/>
      <c r="FVH2181" s="645"/>
      <c r="FVI2181" s="659"/>
      <c r="FVJ2181" s="654"/>
      <c r="FVK2181" s="655"/>
      <c r="FVL2181" s="655"/>
      <c r="FVM2181" s="1"/>
      <c r="FVN2181" s="1"/>
      <c r="FVP2181" s="650"/>
      <c r="FVQ2181" s="645"/>
      <c r="FVR2181" s="659"/>
      <c r="FVS2181" s="654"/>
      <c r="FVT2181" s="655"/>
      <c r="FVU2181" s="655"/>
      <c r="FVV2181" s="1"/>
      <c r="FVW2181" s="1"/>
      <c r="FVY2181" s="650"/>
      <c r="FVZ2181" s="645"/>
      <c r="FWA2181" s="659"/>
      <c r="FWB2181" s="654"/>
      <c r="FWC2181" s="655"/>
      <c r="FWD2181" s="655"/>
      <c r="FWE2181" s="1"/>
      <c r="FWF2181" s="1"/>
      <c r="FWH2181" s="650"/>
      <c r="FWI2181" s="645"/>
      <c r="FWJ2181" s="659"/>
      <c r="FWK2181" s="654"/>
      <c r="FWL2181" s="655"/>
      <c r="FWM2181" s="655"/>
      <c r="FWN2181" s="1"/>
      <c r="FWO2181" s="1"/>
      <c r="FWQ2181" s="650"/>
      <c r="FWR2181" s="645"/>
      <c r="FWS2181" s="659"/>
      <c r="FWT2181" s="654"/>
      <c r="FWU2181" s="655"/>
      <c r="FWV2181" s="655"/>
      <c r="FWW2181" s="1"/>
      <c r="FWX2181" s="1"/>
      <c r="FWZ2181" s="650"/>
      <c r="FXA2181" s="645"/>
      <c r="FXB2181" s="659"/>
      <c r="FXC2181" s="654"/>
      <c r="FXD2181" s="655"/>
      <c r="FXE2181" s="655"/>
      <c r="FXF2181" s="1"/>
      <c r="FXG2181" s="1"/>
      <c r="FXI2181" s="650"/>
      <c r="FXJ2181" s="645"/>
      <c r="FXK2181" s="659"/>
      <c r="FXL2181" s="654"/>
      <c r="FXM2181" s="655"/>
      <c r="FXN2181" s="655"/>
      <c r="FXO2181" s="1"/>
      <c r="FXP2181" s="1"/>
      <c r="FXR2181" s="650"/>
      <c r="FXS2181" s="645"/>
      <c r="FXT2181" s="659"/>
      <c r="FXU2181" s="654"/>
      <c r="FXV2181" s="655"/>
      <c r="FXW2181" s="655"/>
      <c r="FXX2181" s="1"/>
      <c r="FXY2181" s="1"/>
      <c r="FYA2181" s="650"/>
      <c r="FYB2181" s="645"/>
      <c r="FYC2181" s="659"/>
      <c r="FYD2181" s="654"/>
      <c r="FYE2181" s="655"/>
      <c r="FYF2181" s="655"/>
      <c r="FYG2181" s="1"/>
      <c r="FYH2181" s="1"/>
      <c r="FYJ2181" s="650"/>
      <c r="FYK2181" s="645"/>
      <c r="FYL2181" s="659"/>
      <c r="FYM2181" s="654"/>
      <c r="FYN2181" s="655"/>
      <c r="FYO2181" s="655"/>
      <c r="FYP2181" s="1"/>
      <c r="FYQ2181" s="1"/>
      <c r="FYS2181" s="650"/>
      <c r="FYT2181" s="645"/>
      <c r="FYU2181" s="659"/>
      <c r="FYV2181" s="654"/>
      <c r="FYW2181" s="655"/>
      <c r="FYX2181" s="655"/>
      <c r="FYY2181" s="1"/>
      <c r="FYZ2181" s="1"/>
      <c r="FZB2181" s="650"/>
      <c r="FZC2181" s="645"/>
      <c r="FZD2181" s="659"/>
      <c r="FZE2181" s="654"/>
      <c r="FZF2181" s="655"/>
      <c r="FZG2181" s="655"/>
      <c r="FZH2181" s="1"/>
      <c r="FZI2181" s="1"/>
      <c r="FZK2181" s="650"/>
      <c r="FZL2181" s="645"/>
      <c r="FZM2181" s="659"/>
      <c r="FZN2181" s="654"/>
      <c r="FZO2181" s="655"/>
      <c r="FZP2181" s="655"/>
      <c r="FZQ2181" s="1"/>
      <c r="FZR2181" s="1"/>
      <c r="FZT2181" s="650"/>
      <c r="FZU2181" s="645"/>
      <c r="FZV2181" s="659"/>
      <c r="FZW2181" s="654"/>
      <c r="FZX2181" s="655"/>
      <c r="FZY2181" s="655"/>
      <c r="FZZ2181" s="1"/>
      <c r="GAA2181" s="1"/>
      <c r="GAC2181" s="650"/>
      <c r="GAD2181" s="645"/>
      <c r="GAE2181" s="659"/>
      <c r="GAF2181" s="654"/>
      <c r="GAG2181" s="655"/>
      <c r="GAH2181" s="655"/>
      <c r="GAI2181" s="1"/>
      <c r="GAJ2181" s="1"/>
      <c r="GAL2181" s="650"/>
      <c r="GAM2181" s="645"/>
      <c r="GAN2181" s="659"/>
      <c r="GAO2181" s="654"/>
      <c r="GAP2181" s="655"/>
      <c r="GAQ2181" s="655"/>
      <c r="GAR2181" s="1"/>
      <c r="GAS2181" s="1"/>
      <c r="GAU2181" s="650"/>
      <c r="GAV2181" s="645"/>
      <c r="GAW2181" s="659"/>
      <c r="GAX2181" s="654"/>
      <c r="GAY2181" s="655"/>
      <c r="GAZ2181" s="655"/>
      <c r="GBA2181" s="1"/>
      <c r="GBB2181" s="1"/>
      <c r="GBD2181" s="650"/>
      <c r="GBE2181" s="645"/>
      <c r="GBF2181" s="659"/>
      <c r="GBG2181" s="654"/>
      <c r="GBH2181" s="655"/>
      <c r="GBI2181" s="655"/>
      <c r="GBJ2181" s="1"/>
      <c r="GBK2181" s="1"/>
      <c r="GBM2181" s="650"/>
      <c r="GBN2181" s="645"/>
      <c r="GBO2181" s="659"/>
      <c r="GBP2181" s="654"/>
      <c r="GBQ2181" s="655"/>
      <c r="GBR2181" s="655"/>
      <c r="GBS2181" s="1"/>
      <c r="GBT2181" s="1"/>
      <c r="GBV2181" s="650"/>
      <c r="GBW2181" s="645"/>
      <c r="GBX2181" s="659"/>
      <c r="GBY2181" s="654"/>
      <c r="GBZ2181" s="655"/>
      <c r="GCA2181" s="655"/>
      <c r="GCB2181" s="1"/>
      <c r="GCC2181" s="1"/>
      <c r="GCE2181" s="650"/>
      <c r="GCF2181" s="645"/>
      <c r="GCG2181" s="659"/>
      <c r="GCH2181" s="654"/>
      <c r="GCI2181" s="655"/>
      <c r="GCJ2181" s="655"/>
      <c r="GCK2181" s="1"/>
      <c r="GCL2181" s="1"/>
      <c r="GCN2181" s="650"/>
      <c r="GCO2181" s="645"/>
      <c r="GCP2181" s="659"/>
      <c r="GCQ2181" s="654"/>
      <c r="GCR2181" s="655"/>
      <c r="GCS2181" s="655"/>
      <c r="GCT2181" s="1"/>
      <c r="GCU2181" s="1"/>
      <c r="GCW2181" s="650"/>
      <c r="GCX2181" s="645"/>
      <c r="GCY2181" s="659"/>
      <c r="GCZ2181" s="654"/>
      <c r="GDA2181" s="655"/>
      <c r="GDB2181" s="655"/>
      <c r="GDC2181" s="1"/>
      <c r="GDD2181" s="1"/>
      <c r="GDF2181" s="650"/>
      <c r="GDG2181" s="645"/>
      <c r="GDH2181" s="659"/>
      <c r="GDI2181" s="654"/>
      <c r="GDJ2181" s="655"/>
      <c r="GDK2181" s="655"/>
      <c r="GDL2181" s="1"/>
      <c r="GDM2181" s="1"/>
      <c r="GDO2181" s="650"/>
      <c r="GDP2181" s="645"/>
      <c r="GDQ2181" s="659"/>
      <c r="GDR2181" s="654"/>
      <c r="GDS2181" s="655"/>
      <c r="GDT2181" s="655"/>
      <c r="GDU2181" s="1"/>
      <c r="GDV2181" s="1"/>
      <c r="GDX2181" s="650"/>
      <c r="GDY2181" s="645"/>
      <c r="GDZ2181" s="659"/>
      <c r="GEA2181" s="654"/>
      <c r="GEB2181" s="655"/>
      <c r="GEC2181" s="655"/>
      <c r="GED2181" s="1"/>
      <c r="GEE2181" s="1"/>
      <c r="GEG2181" s="650"/>
      <c r="GEH2181" s="645"/>
      <c r="GEI2181" s="659"/>
      <c r="GEJ2181" s="654"/>
      <c r="GEK2181" s="655"/>
      <c r="GEL2181" s="655"/>
      <c r="GEM2181" s="1"/>
      <c r="GEN2181" s="1"/>
      <c r="GEP2181" s="650"/>
      <c r="GEQ2181" s="645"/>
      <c r="GER2181" s="659"/>
      <c r="GES2181" s="654"/>
      <c r="GET2181" s="655"/>
      <c r="GEU2181" s="655"/>
      <c r="GEV2181" s="1"/>
      <c r="GEW2181" s="1"/>
      <c r="GEY2181" s="650"/>
      <c r="GEZ2181" s="645"/>
      <c r="GFA2181" s="659"/>
      <c r="GFB2181" s="654"/>
      <c r="GFC2181" s="655"/>
      <c r="GFD2181" s="655"/>
      <c r="GFE2181" s="1"/>
      <c r="GFF2181" s="1"/>
      <c r="GFH2181" s="650"/>
      <c r="GFI2181" s="645"/>
      <c r="GFJ2181" s="659"/>
      <c r="GFK2181" s="654"/>
      <c r="GFL2181" s="655"/>
      <c r="GFM2181" s="655"/>
      <c r="GFN2181" s="1"/>
      <c r="GFO2181" s="1"/>
      <c r="GFQ2181" s="650"/>
      <c r="GFR2181" s="645"/>
      <c r="GFS2181" s="659"/>
      <c r="GFT2181" s="654"/>
      <c r="GFU2181" s="655"/>
      <c r="GFV2181" s="655"/>
      <c r="GFW2181" s="1"/>
      <c r="GFX2181" s="1"/>
      <c r="GFZ2181" s="650"/>
      <c r="GGA2181" s="645"/>
      <c r="GGB2181" s="659"/>
      <c r="GGC2181" s="654"/>
      <c r="GGD2181" s="655"/>
      <c r="GGE2181" s="655"/>
      <c r="GGF2181" s="1"/>
      <c r="GGG2181" s="1"/>
      <c r="GGI2181" s="650"/>
      <c r="GGJ2181" s="645"/>
      <c r="GGK2181" s="659"/>
      <c r="GGL2181" s="654"/>
      <c r="GGM2181" s="655"/>
      <c r="GGN2181" s="655"/>
      <c r="GGO2181" s="1"/>
      <c r="GGP2181" s="1"/>
      <c r="GGR2181" s="650"/>
      <c r="GGS2181" s="645"/>
      <c r="GGT2181" s="659"/>
      <c r="GGU2181" s="654"/>
      <c r="GGV2181" s="655"/>
      <c r="GGW2181" s="655"/>
      <c r="GGX2181" s="1"/>
      <c r="GGY2181" s="1"/>
      <c r="GHA2181" s="650"/>
      <c r="GHB2181" s="645"/>
      <c r="GHC2181" s="659"/>
      <c r="GHD2181" s="654"/>
      <c r="GHE2181" s="655"/>
      <c r="GHF2181" s="655"/>
      <c r="GHG2181" s="1"/>
      <c r="GHH2181" s="1"/>
      <c r="GHJ2181" s="650"/>
      <c r="GHK2181" s="645"/>
      <c r="GHL2181" s="659"/>
      <c r="GHM2181" s="654"/>
      <c r="GHN2181" s="655"/>
      <c r="GHO2181" s="655"/>
      <c r="GHP2181" s="1"/>
      <c r="GHQ2181" s="1"/>
      <c r="GHS2181" s="650"/>
      <c r="GHT2181" s="645"/>
      <c r="GHU2181" s="659"/>
      <c r="GHV2181" s="654"/>
      <c r="GHW2181" s="655"/>
      <c r="GHX2181" s="655"/>
      <c r="GHY2181" s="1"/>
      <c r="GHZ2181" s="1"/>
      <c r="GIB2181" s="650"/>
      <c r="GIC2181" s="645"/>
      <c r="GID2181" s="659"/>
      <c r="GIE2181" s="654"/>
      <c r="GIF2181" s="655"/>
      <c r="GIG2181" s="655"/>
      <c r="GIH2181" s="1"/>
      <c r="GII2181" s="1"/>
      <c r="GIK2181" s="650"/>
      <c r="GIL2181" s="645"/>
      <c r="GIM2181" s="659"/>
      <c r="GIN2181" s="654"/>
      <c r="GIO2181" s="655"/>
      <c r="GIP2181" s="655"/>
      <c r="GIQ2181" s="1"/>
      <c r="GIR2181" s="1"/>
      <c r="GIT2181" s="650"/>
      <c r="GIU2181" s="645"/>
      <c r="GIV2181" s="659"/>
      <c r="GIW2181" s="654"/>
      <c r="GIX2181" s="655"/>
      <c r="GIY2181" s="655"/>
      <c r="GIZ2181" s="1"/>
      <c r="GJA2181" s="1"/>
      <c r="GJC2181" s="650"/>
      <c r="GJD2181" s="645"/>
      <c r="GJE2181" s="659"/>
      <c r="GJF2181" s="654"/>
      <c r="GJG2181" s="655"/>
      <c r="GJH2181" s="655"/>
      <c r="GJI2181" s="1"/>
      <c r="GJJ2181" s="1"/>
      <c r="GJL2181" s="650"/>
      <c r="GJM2181" s="645"/>
      <c r="GJN2181" s="659"/>
      <c r="GJO2181" s="654"/>
      <c r="GJP2181" s="655"/>
      <c r="GJQ2181" s="655"/>
      <c r="GJR2181" s="1"/>
      <c r="GJS2181" s="1"/>
      <c r="GJU2181" s="650"/>
      <c r="GJV2181" s="645"/>
      <c r="GJW2181" s="659"/>
      <c r="GJX2181" s="654"/>
      <c r="GJY2181" s="655"/>
      <c r="GJZ2181" s="655"/>
      <c r="GKA2181" s="1"/>
      <c r="GKB2181" s="1"/>
      <c r="GKD2181" s="650"/>
      <c r="GKE2181" s="645"/>
      <c r="GKF2181" s="659"/>
      <c r="GKG2181" s="654"/>
      <c r="GKH2181" s="655"/>
      <c r="GKI2181" s="655"/>
      <c r="GKJ2181" s="1"/>
      <c r="GKK2181" s="1"/>
      <c r="GKM2181" s="650"/>
      <c r="GKN2181" s="645"/>
      <c r="GKO2181" s="659"/>
      <c r="GKP2181" s="654"/>
      <c r="GKQ2181" s="655"/>
      <c r="GKR2181" s="655"/>
      <c r="GKS2181" s="1"/>
      <c r="GKT2181" s="1"/>
      <c r="GKV2181" s="650"/>
      <c r="GKW2181" s="645"/>
      <c r="GKX2181" s="659"/>
      <c r="GKY2181" s="654"/>
      <c r="GKZ2181" s="655"/>
      <c r="GLA2181" s="655"/>
      <c r="GLB2181" s="1"/>
      <c r="GLC2181" s="1"/>
      <c r="GLE2181" s="650"/>
      <c r="GLF2181" s="645"/>
      <c r="GLG2181" s="659"/>
      <c r="GLH2181" s="654"/>
      <c r="GLI2181" s="655"/>
      <c r="GLJ2181" s="655"/>
      <c r="GLK2181" s="1"/>
      <c r="GLL2181" s="1"/>
      <c r="GLN2181" s="650"/>
      <c r="GLO2181" s="645"/>
      <c r="GLP2181" s="659"/>
      <c r="GLQ2181" s="654"/>
      <c r="GLR2181" s="655"/>
      <c r="GLS2181" s="655"/>
      <c r="GLT2181" s="1"/>
      <c r="GLU2181" s="1"/>
      <c r="GLW2181" s="650"/>
      <c r="GLX2181" s="645"/>
      <c r="GLY2181" s="659"/>
      <c r="GLZ2181" s="654"/>
      <c r="GMA2181" s="655"/>
      <c r="GMB2181" s="655"/>
      <c r="GMC2181" s="1"/>
      <c r="GMD2181" s="1"/>
      <c r="GMF2181" s="650"/>
      <c r="GMG2181" s="645"/>
      <c r="GMH2181" s="659"/>
      <c r="GMI2181" s="654"/>
      <c r="GMJ2181" s="655"/>
      <c r="GMK2181" s="655"/>
      <c r="GML2181" s="1"/>
      <c r="GMM2181" s="1"/>
      <c r="GMO2181" s="650"/>
      <c r="GMP2181" s="645"/>
      <c r="GMQ2181" s="659"/>
      <c r="GMR2181" s="654"/>
      <c r="GMS2181" s="655"/>
      <c r="GMT2181" s="655"/>
      <c r="GMU2181" s="1"/>
      <c r="GMV2181" s="1"/>
      <c r="GMX2181" s="650"/>
      <c r="GMY2181" s="645"/>
      <c r="GMZ2181" s="659"/>
      <c r="GNA2181" s="654"/>
      <c r="GNB2181" s="655"/>
      <c r="GNC2181" s="655"/>
      <c r="GND2181" s="1"/>
      <c r="GNE2181" s="1"/>
      <c r="GNG2181" s="650"/>
      <c r="GNH2181" s="645"/>
      <c r="GNI2181" s="659"/>
      <c r="GNJ2181" s="654"/>
      <c r="GNK2181" s="655"/>
      <c r="GNL2181" s="655"/>
      <c r="GNM2181" s="1"/>
      <c r="GNN2181" s="1"/>
      <c r="GNP2181" s="650"/>
      <c r="GNQ2181" s="645"/>
      <c r="GNR2181" s="659"/>
      <c r="GNS2181" s="654"/>
      <c r="GNT2181" s="655"/>
      <c r="GNU2181" s="655"/>
      <c r="GNV2181" s="1"/>
      <c r="GNW2181" s="1"/>
      <c r="GNY2181" s="650"/>
      <c r="GNZ2181" s="645"/>
      <c r="GOA2181" s="659"/>
      <c r="GOB2181" s="654"/>
      <c r="GOC2181" s="655"/>
      <c r="GOD2181" s="655"/>
      <c r="GOE2181" s="1"/>
      <c r="GOF2181" s="1"/>
      <c r="GOH2181" s="650"/>
      <c r="GOI2181" s="645"/>
      <c r="GOJ2181" s="659"/>
      <c r="GOK2181" s="654"/>
      <c r="GOL2181" s="655"/>
      <c r="GOM2181" s="655"/>
      <c r="GON2181" s="1"/>
      <c r="GOO2181" s="1"/>
      <c r="GOQ2181" s="650"/>
      <c r="GOR2181" s="645"/>
      <c r="GOS2181" s="659"/>
      <c r="GOT2181" s="654"/>
      <c r="GOU2181" s="655"/>
      <c r="GOV2181" s="655"/>
      <c r="GOW2181" s="1"/>
      <c r="GOX2181" s="1"/>
      <c r="GOZ2181" s="650"/>
      <c r="GPA2181" s="645"/>
      <c r="GPB2181" s="659"/>
      <c r="GPC2181" s="654"/>
      <c r="GPD2181" s="655"/>
      <c r="GPE2181" s="655"/>
      <c r="GPF2181" s="1"/>
      <c r="GPG2181" s="1"/>
      <c r="GPI2181" s="650"/>
      <c r="GPJ2181" s="645"/>
      <c r="GPK2181" s="659"/>
      <c r="GPL2181" s="654"/>
      <c r="GPM2181" s="655"/>
      <c r="GPN2181" s="655"/>
      <c r="GPO2181" s="1"/>
      <c r="GPP2181" s="1"/>
      <c r="GPR2181" s="650"/>
      <c r="GPS2181" s="645"/>
      <c r="GPT2181" s="659"/>
      <c r="GPU2181" s="654"/>
      <c r="GPV2181" s="655"/>
      <c r="GPW2181" s="655"/>
      <c r="GPX2181" s="1"/>
      <c r="GPY2181" s="1"/>
      <c r="GQA2181" s="650"/>
      <c r="GQB2181" s="645"/>
      <c r="GQC2181" s="659"/>
      <c r="GQD2181" s="654"/>
      <c r="GQE2181" s="655"/>
      <c r="GQF2181" s="655"/>
      <c r="GQG2181" s="1"/>
      <c r="GQH2181" s="1"/>
      <c r="GQJ2181" s="650"/>
      <c r="GQK2181" s="645"/>
      <c r="GQL2181" s="659"/>
      <c r="GQM2181" s="654"/>
      <c r="GQN2181" s="655"/>
      <c r="GQO2181" s="655"/>
      <c r="GQP2181" s="1"/>
      <c r="GQQ2181" s="1"/>
      <c r="GQS2181" s="650"/>
      <c r="GQT2181" s="645"/>
      <c r="GQU2181" s="659"/>
      <c r="GQV2181" s="654"/>
      <c r="GQW2181" s="655"/>
      <c r="GQX2181" s="655"/>
      <c r="GQY2181" s="1"/>
      <c r="GQZ2181" s="1"/>
      <c r="GRB2181" s="650"/>
      <c r="GRC2181" s="645"/>
      <c r="GRD2181" s="659"/>
      <c r="GRE2181" s="654"/>
      <c r="GRF2181" s="655"/>
      <c r="GRG2181" s="655"/>
      <c r="GRH2181" s="1"/>
      <c r="GRI2181" s="1"/>
      <c r="GRK2181" s="650"/>
      <c r="GRL2181" s="645"/>
      <c r="GRM2181" s="659"/>
      <c r="GRN2181" s="654"/>
      <c r="GRO2181" s="655"/>
      <c r="GRP2181" s="655"/>
      <c r="GRQ2181" s="1"/>
      <c r="GRR2181" s="1"/>
      <c r="GRT2181" s="650"/>
      <c r="GRU2181" s="645"/>
      <c r="GRV2181" s="659"/>
      <c r="GRW2181" s="654"/>
      <c r="GRX2181" s="655"/>
      <c r="GRY2181" s="655"/>
      <c r="GRZ2181" s="1"/>
      <c r="GSA2181" s="1"/>
      <c r="GSC2181" s="650"/>
      <c r="GSD2181" s="645"/>
      <c r="GSE2181" s="659"/>
      <c r="GSF2181" s="654"/>
      <c r="GSG2181" s="655"/>
      <c r="GSH2181" s="655"/>
      <c r="GSI2181" s="1"/>
      <c r="GSJ2181" s="1"/>
      <c r="GSL2181" s="650"/>
      <c r="GSM2181" s="645"/>
      <c r="GSN2181" s="659"/>
      <c r="GSO2181" s="654"/>
      <c r="GSP2181" s="655"/>
      <c r="GSQ2181" s="655"/>
      <c r="GSR2181" s="1"/>
      <c r="GSS2181" s="1"/>
      <c r="GSU2181" s="650"/>
      <c r="GSV2181" s="645"/>
      <c r="GSW2181" s="659"/>
      <c r="GSX2181" s="654"/>
      <c r="GSY2181" s="655"/>
      <c r="GSZ2181" s="655"/>
      <c r="GTA2181" s="1"/>
      <c r="GTB2181" s="1"/>
      <c r="GTD2181" s="650"/>
      <c r="GTE2181" s="645"/>
      <c r="GTF2181" s="659"/>
      <c r="GTG2181" s="654"/>
      <c r="GTH2181" s="655"/>
      <c r="GTI2181" s="655"/>
      <c r="GTJ2181" s="1"/>
      <c r="GTK2181" s="1"/>
      <c r="GTM2181" s="650"/>
      <c r="GTN2181" s="645"/>
      <c r="GTO2181" s="659"/>
      <c r="GTP2181" s="654"/>
      <c r="GTQ2181" s="655"/>
      <c r="GTR2181" s="655"/>
      <c r="GTS2181" s="1"/>
      <c r="GTT2181" s="1"/>
      <c r="GTV2181" s="650"/>
      <c r="GTW2181" s="645"/>
      <c r="GTX2181" s="659"/>
      <c r="GTY2181" s="654"/>
      <c r="GTZ2181" s="655"/>
      <c r="GUA2181" s="655"/>
      <c r="GUB2181" s="1"/>
      <c r="GUC2181" s="1"/>
      <c r="GUE2181" s="650"/>
      <c r="GUF2181" s="645"/>
      <c r="GUG2181" s="659"/>
      <c r="GUH2181" s="654"/>
      <c r="GUI2181" s="655"/>
      <c r="GUJ2181" s="655"/>
      <c r="GUK2181" s="1"/>
      <c r="GUL2181" s="1"/>
      <c r="GUN2181" s="650"/>
      <c r="GUO2181" s="645"/>
      <c r="GUP2181" s="659"/>
      <c r="GUQ2181" s="654"/>
      <c r="GUR2181" s="655"/>
      <c r="GUS2181" s="655"/>
      <c r="GUT2181" s="1"/>
      <c r="GUU2181" s="1"/>
      <c r="GUW2181" s="650"/>
      <c r="GUX2181" s="645"/>
      <c r="GUY2181" s="659"/>
      <c r="GUZ2181" s="654"/>
      <c r="GVA2181" s="655"/>
      <c r="GVB2181" s="655"/>
      <c r="GVC2181" s="1"/>
      <c r="GVD2181" s="1"/>
      <c r="GVF2181" s="650"/>
      <c r="GVG2181" s="645"/>
      <c r="GVH2181" s="659"/>
      <c r="GVI2181" s="654"/>
      <c r="GVJ2181" s="655"/>
      <c r="GVK2181" s="655"/>
      <c r="GVL2181" s="1"/>
      <c r="GVM2181" s="1"/>
      <c r="GVO2181" s="650"/>
      <c r="GVP2181" s="645"/>
      <c r="GVQ2181" s="659"/>
      <c r="GVR2181" s="654"/>
      <c r="GVS2181" s="655"/>
      <c r="GVT2181" s="655"/>
      <c r="GVU2181" s="1"/>
      <c r="GVV2181" s="1"/>
      <c r="GVX2181" s="650"/>
      <c r="GVY2181" s="645"/>
      <c r="GVZ2181" s="659"/>
      <c r="GWA2181" s="654"/>
      <c r="GWB2181" s="655"/>
      <c r="GWC2181" s="655"/>
      <c r="GWD2181" s="1"/>
      <c r="GWE2181" s="1"/>
      <c r="GWG2181" s="650"/>
      <c r="GWH2181" s="645"/>
      <c r="GWI2181" s="659"/>
      <c r="GWJ2181" s="654"/>
      <c r="GWK2181" s="655"/>
      <c r="GWL2181" s="655"/>
      <c r="GWM2181" s="1"/>
      <c r="GWN2181" s="1"/>
      <c r="GWP2181" s="650"/>
      <c r="GWQ2181" s="645"/>
      <c r="GWR2181" s="659"/>
      <c r="GWS2181" s="654"/>
      <c r="GWT2181" s="655"/>
      <c r="GWU2181" s="655"/>
      <c r="GWV2181" s="1"/>
      <c r="GWW2181" s="1"/>
      <c r="GWY2181" s="650"/>
      <c r="GWZ2181" s="645"/>
      <c r="GXA2181" s="659"/>
      <c r="GXB2181" s="654"/>
      <c r="GXC2181" s="655"/>
      <c r="GXD2181" s="655"/>
      <c r="GXE2181" s="1"/>
      <c r="GXF2181" s="1"/>
      <c r="GXH2181" s="650"/>
      <c r="GXI2181" s="645"/>
      <c r="GXJ2181" s="659"/>
      <c r="GXK2181" s="654"/>
      <c r="GXL2181" s="655"/>
      <c r="GXM2181" s="655"/>
      <c r="GXN2181" s="1"/>
      <c r="GXO2181" s="1"/>
      <c r="GXQ2181" s="650"/>
      <c r="GXR2181" s="645"/>
      <c r="GXS2181" s="659"/>
      <c r="GXT2181" s="654"/>
      <c r="GXU2181" s="655"/>
      <c r="GXV2181" s="655"/>
      <c r="GXW2181" s="1"/>
      <c r="GXX2181" s="1"/>
      <c r="GXZ2181" s="650"/>
      <c r="GYA2181" s="645"/>
      <c r="GYB2181" s="659"/>
      <c r="GYC2181" s="654"/>
      <c r="GYD2181" s="655"/>
      <c r="GYE2181" s="655"/>
      <c r="GYF2181" s="1"/>
      <c r="GYG2181" s="1"/>
      <c r="GYI2181" s="650"/>
      <c r="GYJ2181" s="645"/>
      <c r="GYK2181" s="659"/>
      <c r="GYL2181" s="654"/>
      <c r="GYM2181" s="655"/>
      <c r="GYN2181" s="655"/>
      <c r="GYO2181" s="1"/>
      <c r="GYP2181" s="1"/>
      <c r="GYR2181" s="650"/>
      <c r="GYS2181" s="645"/>
      <c r="GYT2181" s="659"/>
      <c r="GYU2181" s="654"/>
      <c r="GYV2181" s="655"/>
      <c r="GYW2181" s="655"/>
      <c r="GYX2181" s="1"/>
      <c r="GYY2181" s="1"/>
      <c r="GZA2181" s="650"/>
      <c r="GZB2181" s="645"/>
      <c r="GZC2181" s="659"/>
      <c r="GZD2181" s="654"/>
      <c r="GZE2181" s="655"/>
      <c r="GZF2181" s="655"/>
      <c r="GZG2181" s="1"/>
      <c r="GZH2181" s="1"/>
      <c r="GZJ2181" s="650"/>
      <c r="GZK2181" s="645"/>
      <c r="GZL2181" s="659"/>
      <c r="GZM2181" s="654"/>
      <c r="GZN2181" s="655"/>
      <c r="GZO2181" s="655"/>
      <c r="GZP2181" s="1"/>
      <c r="GZQ2181" s="1"/>
      <c r="GZS2181" s="650"/>
      <c r="GZT2181" s="645"/>
      <c r="GZU2181" s="659"/>
      <c r="GZV2181" s="654"/>
      <c r="GZW2181" s="655"/>
      <c r="GZX2181" s="655"/>
      <c r="GZY2181" s="1"/>
      <c r="GZZ2181" s="1"/>
      <c r="HAB2181" s="650"/>
      <c r="HAC2181" s="645"/>
      <c r="HAD2181" s="659"/>
      <c r="HAE2181" s="654"/>
      <c r="HAF2181" s="655"/>
      <c r="HAG2181" s="655"/>
      <c r="HAH2181" s="1"/>
      <c r="HAI2181" s="1"/>
      <c r="HAK2181" s="650"/>
      <c r="HAL2181" s="645"/>
      <c r="HAM2181" s="659"/>
      <c r="HAN2181" s="654"/>
      <c r="HAO2181" s="655"/>
      <c r="HAP2181" s="655"/>
      <c r="HAQ2181" s="1"/>
      <c r="HAR2181" s="1"/>
      <c r="HAT2181" s="650"/>
      <c r="HAU2181" s="645"/>
      <c r="HAV2181" s="659"/>
      <c r="HAW2181" s="654"/>
      <c r="HAX2181" s="655"/>
      <c r="HAY2181" s="655"/>
      <c r="HAZ2181" s="1"/>
      <c r="HBA2181" s="1"/>
      <c r="HBC2181" s="650"/>
      <c r="HBD2181" s="645"/>
      <c r="HBE2181" s="659"/>
      <c r="HBF2181" s="654"/>
      <c r="HBG2181" s="655"/>
      <c r="HBH2181" s="655"/>
      <c r="HBI2181" s="1"/>
      <c r="HBJ2181" s="1"/>
      <c r="HBL2181" s="650"/>
      <c r="HBM2181" s="645"/>
      <c r="HBN2181" s="659"/>
      <c r="HBO2181" s="654"/>
      <c r="HBP2181" s="655"/>
      <c r="HBQ2181" s="655"/>
      <c r="HBR2181" s="1"/>
      <c r="HBS2181" s="1"/>
      <c r="HBU2181" s="650"/>
      <c r="HBV2181" s="645"/>
      <c r="HBW2181" s="659"/>
      <c r="HBX2181" s="654"/>
      <c r="HBY2181" s="655"/>
      <c r="HBZ2181" s="655"/>
      <c r="HCA2181" s="1"/>
      <c r="HCB2181" s="1"/>
      <c r="HCD2181" s="650"/>
      <c r="HCE2181" s="645"/>
      <c r="HCF2181" s="659"/>
      <c r="HCG2181" s="654"/>
      <c r="HCH2181" s="655"/>
      <c r="HCI2181" s="655"/>
      <c r="HCJ2181" s="1"/>
      <c r="HCK2181" s="1"/>
      <c r="HCM2181" s="650"/>
      <c r="HCN2181" s="645"/>
      <c r="HCO2181" s="659"/>
      <c r="HCP2181" s="654"/>
      <c r="HCQ2181" s="655"/>
      <c r="HCR2181" s="655"/>
      <c r="HCS2181" s="1"/>
      <c r="HCT2181" s="1"/>
      <c r="HCV2181" s="650"/>
      <c r="HCW2181" s="645"/>
      <c r="HCX2181" s="659"/>
      <c r="HCY2181" s="654"/>
      <c r="HCZ2181" s="655"/>
      <c r="HDA2181" s="655"/>
      <c r="HDB2181" s="1"/>
      <c r="HDC2181" s="1"/>
      <c r="HDE2181" s="650"/>
      <c r="HDF2181" s="645"/>
      <c r="HDG2181" s="659"/>
      <c r="HDH2181" s="654"/>
      <c r="HDI2181" s="655"/>
      <c r="HDJ2181" s="655"/>
      <c r="HDK2181" s="1"/>
      <c r="HDL2181" s="1"/>
      <c r="HDN2181" s="650"/>
      <c r="HDO2181" s="645"/>
      <c r="HDP2181" s="659"/>
      <c r="HDQ2181" s="654"/>
      <c r="HDR2181" s="655"/>
      <c r="HDS2181" s="655"/>
      <c r="HDT2181" s="1"/>
      <c r="HDU2181" s="1"/>
      <c r="HDW2181" s="650"/>
      <c r="HDX2181" s="645"/>
      <c r="HDY2181" s="659"/>
      <c r="HDZ2181" s="654"/>
      <c r="HEA2181" s="655"/>
      <c r="HEB2181" s="655"/>
      <c r="HEC2181" s="1"/>
      <c r="HED2181" s="1"/>
      <c r="HEF2181" s="650"/>
      <c r="HEG2181" s="645"/>
      <c r="HEH2181" s="659"/>
      <c r="HEI2181" s="654"/>
      <c r="HEJ2181" s="655"/>
      <c r="HEK2181" s="655"/>
      <c r="HEL2181" s="1"/>
      <c r="HEM2181" s="1"/>
      <c r="HEO2181" s="650"/>
      <c r="HEP2181" s="645"/>
      <c r="HEQ2181" s="659"/>
      <c r="HER2181" s="654"/>
      <c r="HES2181" s="655"/>
      <c r="HET2181" s="655"/>
      <c r="HEU2181" s="1"/>
      <c r="HEV2181" s="1"/>
      <c r="HEX2181" s="650"/>
      <c r="HEY2181" s="645"/>
      <c r="HEZ2181" s="659"/>
      <c r="HFA2181" s="654"/>
      <c r="HFB2181" s="655"/>
      <c r="HFC2181" s="655"/>
      <c r="HFD2181" s="1"/>
      <c r="HFE2181" s="1"/>
      <c r="HFG2181" s="650"/>
      <c r="HFH2181" s="645"/>
      <c r="HFI2181" s="659"/>
      <c r="HFJ2181" s="654"/>
      <c r="HFK2181" s="655"/>
      <c r="HFL2181" s="655"/>
      <c r="HFM2181" s="1"/>
      <c r="HFN2181" s="1"/>
      <c r="HFP2181" s="650"/>
      <c r="HFQ2181" s="645"/>
      <c r="HFR2181" s="659"/>
      <c r="HFS2181" s="654"/>
      <c r="HFT2181" s="655"/>
      <c r="HFU2181" s="655"/>
      <c r="HFV2181" s="1"/>
      <c r="HFW2181" s="1"/>
      <c r="HFY2181" s="650"/>
      <c r="HFZ2181" s="645"/>
      <c r="HGA2181" s="659"/>
      <c r="HGB2181" s="654"/>
      <c r="HGC2181" s="655"/>
      <c r="HGD2181" s="655"/>
      <c r="HGE2181" s="1"/>
      <c r="HGF2181" s="1"/>
      <c r="HGH2181" s="650"/>
      <c r="HGI2181" s="645"/>
      <c r="HGJ2181" s="659"/>
      <c r="HGK2181" s="654"/>
      <c r="HGL2181" s="655"/>
      <c r="HGM2181" s="655"/>
      <c r="HGN2181" s="1"/>
      <c r="HGO2181" s="1"/>
      <c r="HGQ2181" s="650"/>
      <c r="HGR2181" s="645"/>
      <c r="HGS2181" s="659"/>
      <c r="HGT2181" s="654"/>
      <c r="HGU2181" s="655"/>
      <c r="HGV2181" s="655"/>
      <c r="HGW2181" s="1"/>
      <c r="HGX2181" s="1"/>
      <c r="HGZ2181" s="650"/>
      <c r="HHA2181" s="645"/>
      <c r="HHB2181" s="659"/>
      <c r="HHC2181" s="654"/>
      <c r="HHD2181" s="655"/>
      <c r="HHE2181" s="655"/>
      <c r="HHF2181" s="1"/>
      <c r="HHG2181" s="1"/>
      <c r="HHI2181" s="650"/>
      <c r="HHJ2181" s="645"/>
      <c r="HHK2181" s="659"/>
      <c r="HHL2181" s="654"/>
      <c r="HHM2181" s="655"/>
      <c r="HHN2181" s="655"/>
      <c r="HHO2181" s="1"/>
      <c r="HHP2181" s="1"/>
      <c r="HHR2181" s="650"/>
      <c r="HHS2181" s="645"/>
      <c r="HHT2181" s="659"/>
      <c r="HHU2181" s="654"/>
      <c r="HHV2181" s="655"/>
      <c r="HHW2181" s="655"/>
      <c r="HHX2181" s="1"/>
      <c r="HHY2181" s="1"/>
      <c r="HIA2181" s="650"/>
      <c r="HIB2181" s="645"/>
      <c r="HIC2181" s="659"/>
      <c r="HID2181" s="654"/>
      <c r="HIE2181" s="655"/>
      <c r="HIF2181" s="655"/>
      <c r="HIG2181" s="1"/>
      <c r="HIH2181" s="1"/>
      <c r="HIJ2181" s="650"/>
      <c r="HIK2181" s="645"/>
      <c r="HIL2181" s="659"/>
      <c r="HIM2181" s="654"/>
      <c r="HIN2181" s="655"/>
      <c r="HIO2181" s="655"/>
      <c r="HIP2181" s="1"/>
      <c r="HIQ2181" s="1"/>
      <c r="HIS2181" s="650"/>
      <c r="HIT2181" s="645"/>
      <c r="HIU2181" s="659"/>
      <c r="HIV2181" s="654"/>
      <c r="HIW2181" s="655"/>
      <c r="HIX2181" s="655"/>
      <c r="HIY2181" s="1"/>
      <c r="HIZ2181" s="1"/>
      <c r="HJB2181" s="650"/>
      <c r="HJC2181" s="645"/>
      <c r="HJD2181" s="659"/>
      <c r="HJE2181" s="654"/>
      <c r="HJF2181" s="655"/>
      <c r="HJG2181" s="655"/>
      <c r="HJH2181" s="1"/>
      <c r="HJI2181" s="1"/>
      <c r="HJK2181" s="650"/>
      <c r="HJL2181" s="645"/>
      <c r="HJM2181" s="659"/>
      <c r="HJN2181" s="654"/>
      <c r="HJO2181" s="655"/>
      <c r="HJP2181" s="655"/>
      <c r="HJQ2181" s="1"/>
      <c r="HJR2181" s="1"/>
      <c r="HJT2181" s="650"/>
      <c r="HJU2181" s="645"/>
      <c r="HJV2181" s="659"/>
      <c r="HJW2181" s="654"/>
      <c r="HJX2181" s="655"/>
      <c r="HJY2181" s="655"/>
      <c r="HJZ2181" s="1"/>
      <c r="HKA2181" s="1"/>
      <c r="HKC2181" s="650"/>
      <c r="HKD2181" s="645"/>
      <c r="HKE2181" s="659"/>
      <c r="HKF2181" s="654"/>
      <c r="HKG2181" s="655"/>
      <c r="HKH2181" s="655"/>
      <c r="HKI2181" s="1"/>
      <c r="HKJ2181" s="1"/>
      <c r="HKL2181" s="650"/>
      <c r="HKM2181" s="645"/>
      <c r="HKN2181" s="659"/>
      <c r="HKO2181" s="654"/>
      <c r="HKP2181" s="655"/>
      <c r="HKQ2181" s="655"/>
      <c r="HKR2181" s="1"/>
      <c r="HKS2181" s="1"/>
      <c r="HKU2181" s="650"/>
      <c r="HKV2181" s="645"/>
      <c r="HKW2181" s="659"/>
      <c r="HKX2181" s="654"/>
      <c r="HKY2181" s="655"/>
      <c r="HKZ2181" s="655"/>
      <c r="HLA2181" s="1"/>
      <c r="HLB2181" s="1"/>
      <c r="HLD2181" s="650"/>
      <c r="HLE2181" s="645"/>
      <c r="HLF2181" s="659"/>
      <c r="HLG2181" s="654"/>
      <c r="HLH2181" s="655"/>
      <c r="HLI2181" s="655"/>
      <c r="HLJ2181" s="1"/>
      <c r="HLK2181" s="1"/>
      <c r="HLM2181" s="650"/>
      <c r="HLN2181" s="645"/>
      <c r="HLO2181" s="659"/>
      <c r="HLP2181" s="654"/>
      <c r="HLQ2181" s="655"/>
      <c r="HLR2181" s="655"/>
      <c r="HLS2181" s="1"/>
      <c r="HLT2181" s="1"/>
      <c r="HLV2181" s="650"/>
      <c r="HLW2181" s="645"/>
      <c r="HLX2181" s="659"/>
      <c r="HLY2181" s="654"/>
      <c r="HLZ2181" s="655"/>
      <c r="HMA2181" s="655"/>
      <c r="HMB2181" s="1"/>
      <c r="HMC2181" s="1"/>
      <c r="HME2181" s="650"/>
      <c r="HMF2181" s="645"/>
      <c r="HMG2181" s="659"/>
      <c r="HMH2181" s="654"/>
      <c r="HMI2181" s="655"/>
      <c r="HMJ2181" s="655"/>
      <c r="HMK2181" s="1"/>
      <c r="HML2181" s="1"/>
      <c r="HMN2181" s="650"/>
      <c r="HMO2181" s="645"/>
      <c r="HMP2181" s="659"/>
      <c r="HMQ2181" s="654"/>
      <c r="HMR2181" s="655"/>
      <c r="HMS2181" s="655"/>
      <c r="HMT2181" s="1"/>
      <c r="HMU2181" s="1"/>
      <c r="HMW2181" s="650"/>
      <c r="HMX2181" s="645"/>
      <c r="HMY2181" s="659"/>
      <c r="HMZ2181" s="654"/>
      <c r="HNA2181" s="655"/>
      <c r="HNB2181" s="655"/>
      <c r="HNC2181" s="1"/>
      <c r="HND2181" s="1"/>
      <c r="HNF2181" s="650"/>
      <c r="HNG2181" s="645"/>
      <c r="HNH2181" s="659"/>
      <c r="HNI2181" s="654"/>
      <c r="HNJ2181" s="655"/>
      <c r="HNK2181" s="655"/>
      <c r="HNL2181" s="1"/>
      <c r="HNM2181" s="1"/>
      <c r="HNO2181" s="650"/>
      <c r="HNP2181" s="645"/>
      <c r="HNQ2181" s="659"/>
      <c r="HNR2181" s="654"/>
      <c r="HNS2181" s="655"/>
      <c r="HNT2181" s="655"/>
      <c r="HNU2181" s="1"/>
      <c r="HNV2181" s="1"/>
      <c r="HNX2181" s="650"/>
      <c r="HNY2181" s="645"/>
      <c r="HNZ2181" s="659"/>
      <c r="HOA2181" s="654"/>
      <c r="HOB2181" s="655"/>
      <c r="HOC2181" s="655"/>
      <c r="HOD2181" s="1"/>
      <c r="HOE2181" s="1"/>
      <c r="HOG2181" s="650"/>
      <c r="HOH2181" s="645"/>
      <c r="HOI2181" s="659"/>
      <c r="HOJ2181" s="654"/>
      <c r="HOK2181" s="655"/>
      <c r="HOL2181" s="655"/>
      <c r="HOM2181" s="1"/>
      <c r="HON2181" s="1"/>
      <c r="HOP2181" s="650"/>
      <c r="HOQ2181" s="645"/>
      <c r="HOR2181" s="659"/>
      <c r="HOS2181" s="654"/>
      <c r="HOT2181" s="655"/>
      <c r="HOU2181" s="655"/>
      <c r="HOV2181" s="1"/>
      <c r="HOW2181" s="1"/>
      <c r="HOY2181" s="650"/>
      <c r="HOZ2181" s="645"/>
      <c r="HPA2181" s="659"/>
      <c r="HPB2181" s="654"/>
      <c r="HPC2181" s="655"/>
      <c r="HPD2181" s="655"/>
      <c r="HPE2181" s="1"/>
      <c r="HPF2181" s="1"/>
      <c r="HPH2181" s="650"/>
      <c r="HPI2181" s="645"/>
      <c r="HPJ2181" s="659"/>
      <c r="HPK2181" s="654"/>
      <c r="HPL2181" s="655"/>
      <c r="HPM2181" s="655"/>
      <c r="HPN2181" s="1"/>
      <c r="HPO2181" s="1"/>
      <c r="HPQ2181" s="650"/>
      <c r="HPR2181" s="645"/>
      <c r="HPS2181" s="659"/>
      <c r="HPT2181" s="654"/>
      <c r="HPU2181" s="655"/>
      <c r="HPV2181" s="655"/>
      <c r="HPW2181" s="1"/>
      <c r="HPX2181" s="1"/>
      <c r="HPZ2181" s="650"/>
      <c r="HQA2181" s="645"/>
      <c r="HQB2181" s="659"/>
      <c r="HQC2181" s="654"/>
      <c r="HQD2181" s="655"/>
      <c r="HQE2181" s="655"/>
      <c r="HQF2181" s="1"/>
      <c r="HQG2181" s="1"/>
      <c r="HQI2181" s="650"/>
      <c r="HQJ2181" s="645"/>
      <c r="HQK2181" s="659"/>
      <c r="HQL2181" s="654"/>
      <c r="HQM2181" s="655"/>
      <c r="HQN2181" s="655"/>
      <c r="HQO2181" s="1"/>
      <c r="HQP2181" s="1"/>
      <c r="HQR2181" s="650"/>
      <c r="HQS2181" s="645"/>
      <c r="HQT2181" s="659"/>
      <c r="HQU2181" s="654"/>
      <c r="HQV2181" s="655"/>
      <c r="HQW2181" s="655"/>
      <c r="HQX2181" s="1"/>
      <c r="HQY2181" s="1"/>
      <c r="HRA2181" s="650"/>
      <c r="HRB2181" s="645"/>
      <c r="HRC2181" s="659"/>
      <c r="HRD2181" s="654"/>
      <c r="HRE2181" s="655"/>
      <c r="HRF2181" s="655"/>
      <c r="HRG2181" s="1"/>
      <c r="HRH2181" s="1"/>
      <c r="HRJ2181" s="650"/>
      <c r="HRK2181" s="645"/>
      <c r="HRL2181" s="659"/>
      <c r="HRM2181" s="654"/>
      <c r="HRN2181" s="655"/>
      <c r="HRO2181" s="655"/>
      <c r="HRP2181" s="1"/>
      <c r="HRQ2181" s="1"/>
      <c r="HRS2181" s="650"/>
      <c r="HRT2181" s="645"/>
      <c r="HRU2181" s="659"/>
      <c r="HRV2181" s="654"/>
      <c r="HRW2181" s="655"/>
      <c r="HRX2181" s="655"/>
      <c r="HRY2181" s="1"/>
      <c r="HRZ2181" s="1"/>
      <c r="HSB2181" s="650"/>
      <c r="HSC2181" s="645"/>
      <c r="HSD2181" s="659"/>
      <c r="HSE2181" s="654"/>
      <c r="HSF2181" s="655"/>
      <c r="HSG2181" s="655"/>
      <c r="HSH2181" s="1"/>
      <c r="HSI2181" s="1"/>
      <c r="HSK2181" s="650"/>
      <c r="HSL2181" s="645"/>
      <c r="HSM2181" s="659"/>
      <c r="HSN2181" s="654"/>
      <c r="HSO2181" s="655"/>
      <c r="HSP2181" s="655"/>
      <c r="HSQ2181" s="1"/>
      <c r="HSR2181" s="1"/>
      <c r="HST2181" s="650"/>
      <c r="HSU2181" s="645"/>
      <c r="HSV2181" s="659"/>
      <c r="HSW2181" s="654"/>
      <c r="HSX2181" s="655"/>
      <c r="HSY2181" s="655"/>
      <c r="HSZ2181" s="1"/>
      <c r="HTA2181" s="1"/>
      <c r="HTC2181" s="650"/>
      <c r="HTD2181" s="645"/>
      <c r="HTE2181" s="659"/>
      <c r="HTF2181" s="654"/>
      <c r="HTG2181" s="655"/>
      <c r="HTH2181" s="655"/>
      <c r="HTI2181" s="1"/>
      <c r="HTJ2181" s="1"/>
      <c r="HTL2181" s="650"/>
      <c r="HTM2181" s="645"/>
      <c r="HTN2181" s="659"/>
      <c r="HTO2181" s="654"/>
      <c r="HTP2181" s="655"/>
      <c r="HTQ2181" s="655"/>
      <c r="HTR2181" s="1"/>
      <c r="HTS2181" s="1"/>
      <c r="HTU2181" s="650"/>
      <c r="HTV2181" s="645"/>
      <c r="HTW2181" s="659"/>
      <c r="HTX2181" s="654"/>
      <c r="HTY2181" s="655"/>
      <c r="HTZ2181" s="655"/>
      <c r="HUA2181" s="1"/>
      <c r="HUB2181" s="1"/>
      <c r="HUD2181" s="650"/>
      <c r="HUE2181" s="645"/>
      <c r="HUF2181" s="659"/>
      <c r="HUG2181" s="654"/>
      <c r="HUH2181" s="655"/>
      <c r="HUI2181" s="655"/>
      <c r="HUJ2181" s="1"/>
      <c r="HUK2181" s="1"/>
      <c r="HUM2181" s="650"/>
      <c r="HUN2181" s="645"/>
      <c r="HUO2181" s="659"/>
      <c r="HUP2181" s="654"/>
      <c r="HUQ2181" s="655"/>
      <c r="HUR2181" s="655"/>
      <c r="HUS2181" s="1"/>
      <c r="HUT2181" s="1"/>
      <c r="HUV2181" s="650"/>
      <c r="HUW2181" s="645"/>
      <c r="HUX2181" s="659"/>
      <c r="HUY2181" s="654"/>
      <c r="HUZ2181" s="655"/>
      <c r="HVA2181" s="655"/>
      <c r="HVB2181" s="1"/>
      <c r="HVC2181" s="1"/>
      <c r="HVE2181" s="650"/>
      <c r="HVF2181" s="645"/>
      <c r="HVG2181" s="659"/>
      <c r="HVH2181" s="654"/>
      <c r="HVI2181" s="655"/>
      <c r="HVJ2181" s="655"/>
      <c r="HVK2181" s="1"/>
      <c r="HVL2181" s="1"/>
      <c r="HVN2181" s="650"/>
      <c r="HVO2181" s="645"/>
      <c r="HVP2181" s="659"/>
      <c r="HVQ2181" s="654"/>
      <c r="HVR2181" s="655"/>
      <c r="HVS2181" s="655"/>
      <c r="HVT2181" s="1"/>
      <c r="HVU2181" s="1"/>
      <c r="HVW2181" s="650"/>
      <c r="HVX2181" s="645"/>
      <c r="HVY2181" s="659"/>
      <c r="HVZ2181" s="654"/>
      <c r="HWA2181" s="655"/>
      <c r="HWB2181" s="655"/>
      <c r="HWC2181" s="1"/>
      <c r="HWD2181" s="1"/>
      <c r="HWF2181" s="650"/>
      <c r="HWG2181" s="645"/>
      <c r="HWH2181" s="659"/>
      <c r="HWI2181" s="654"/>
      <c r="HWJ2181" s="655"/>
      <c r="HWK2181" s="655"/>
      <c r="HWL2181" s="1"/>
      <c r="HWM2181" s="1"/>
      <c r="HWO2181" s="650"/>
      <c r="HWP2181" s="645"/>
      <c r="HWQ2181" s="659"/>
      <c r="HWR2181" s="654"/>
      <c r="HWS2181" s="655"/>
      <c r="HWT2181" s="655"/>
      <c r="HWU2181" s="1"/>
      <c r="HWV2181" s="1"/>
      <c r="HWX2181" s="650"/>
      <c r="HWY2181" s="645"/>
      <c r="HWZ2181" s="659"/>
      <c r="HXA2181" s="654"/>
      <c r="HXB2181" s="655"/>
      <c r="HXC2181" s="655"/>
      <c r="HXD2181" s="1"/>
      <c r="HXE2181" s="1"/>
      <c r="HXG2181" s="650"/>
      <c r="HXH2181" s="645"/>
      <c r="HXI2181" s="659"/>
      <c r="HXJ2181" s="654"/>
      <c r="HXK2181" s="655"/>
      <c r="HXL2181" s="655"/>
      <c r="HXM2181" s="1"/>
      <c r="HXN2181" s="1"/>
      <c r="HXP2181" s="650"/>
      <c r="HXQ2181" s="645"/>
      <c r="HXR2181" s="659"/>
      <c r="HXS2181" s="654"/>
      <c r="HXT2181" s="655"/>
      <c r="HXU2181" s="655"/>
      <c r="HXV2181" s="1"/>
      <c r="HXW2181" s="1"/>
      <c r="HXY2181" s="650"/>
      <c r="HXZ2181" s="645"/>
      <c r="HYA2181" s="659"/>
      <c r="HYB2181" s="654"/>
      <c r="HYC2181" s="655"/>
      <c r="HYD2181" s="655"/>
      <c r="HYE2181" s="1"/>
      <c r="HYF2181" s="1"/>
      <c r="HYH2181" s="650"/>
      <c r="HYI2181" s="645"/>
      <c r="HYJ2181" s="659"/>
      <c r="HYK2181" s="654"/>
      <c r="HYL2181" s="655"/>
      <c r="HYM2181" s="655"/>
      <c r="HYN2181" s="1"/>
      <c r="HYO2181" s="1"/>
      <c r="HYQ2181" s="650"/>
      <c r="HYR2181" s="645"/>
      <c r="HYS2181" s="659"/>
      <c r="HYT2181" s="654"/>
      <c r="HYU2181" s="655"/>
      <c r="HYV2181" s="655"/>
      <c r="HYW2181" s="1"/>
      <c r="HYX2181" s="1"/>
      <c r="HYZ2181" s="650"/>
      <c r="HZA2181" s="645"/>
      <c r="HZB2181" s="659"/>
      <c r="HZC2181" s="654"/>
      <c r="HZD2181" s="655"/>
      <c r="HZE2181" s="655"/>
      <c r="HZF2181" s="1"/>
      <c r="HZG2181" s="1"/>
      <c r="HZI2181" s="650"/>
      <c r="HZJ2181" s="645"/>
      <c r="HZK2181" s="659"/>
      <c r="HZL2181" s="654"/>
      <c r="HZM2181" s="655"/>
      <c r="HZN2181" s="655"/>
      <c r="HZO2181" s="1"/>
      <c r="HZP2181" s="1"/>
      <c r="HZR2181" s="650"/>
      <c r="HZS2181" s="645"/>
      <c r="HZT2181" s="659"/>
      <c r="HZU2181" s="654"/>
      <c r="HZV2181" s="655"/>
      <c r="HZW2181" s="655"/>
      <c r="HZX2181" s="1"/>
      <c r="HZY2181" s="1"/>
      <c r="IAA2181" s="650"/>
      <c r="IAB2181" s="645"/>
      <c r="IAC2181" s="659"/>
      <c r="IAD2181" s="654"/>
      <c r="IAE2181" s="655"/>
      <c r="IAF2181" s="655"/>
      <c r="IAG2181" s="1"/>
      <c r="IAH2181" s="1"/>
      <c r="IAJ2181" s="650"/>
      <c r="IAK2181" s="645"/>
      <c r="IAL2181" s="659"/>
      <c r="IAM2181" s="654"/>
      <c r="IAN2181" s="655"/>
      <c r="IAO2181" s="655"/>
      <c r="IAP2181" s="1"/>
      <c r="IAQ2181" s="1"/>
      <c r="IAS2181" s="650"/>
      <c r="IAT2181" s="645"/>
      <c r="IAU2181" s="659"/>
      <c r="IAV2181" s="654"/>
      <c r="IAW2181" s="655"/>
      <c r="IAX2181" s="655"/>
      <c r="IAY2181" s="1"/>
      <c r="IAZ2181" s="1"/>
      <c r="IBB2181" s="650"/>
      <c r="IBC2181" s="645"/>
      <c r="IBD2181" s="659"/>
      <c r="IBE2181" s="654"/>
      <c r="IBF2181" s="655"/>
      <c r="IBG2181" s="655"/>
      <c r="IBH2181" s="1"/>
      <c r="IBI2181" s="1"/>
      <c r="IBK2181" s="650"/>
      <c r="IBL2181" s="645"/>
      <c r="IBM2181" s="659"/>
      <c r="IBN2181" s="654"/>
      <c r="IBO2181" s="655"/>
      <c r="IBP2181" s="655"/>
      <c r="IBQ2181" s="1"/>
      <c r="IBR2181" s="1"/>
      <c r="IBT2181" s="650"/>
      <c r="IBU2181" s="645"/>
      <c r="IBV2181" s="659"/>
      <c r="IBW2181" s="654"/>
      <c r="IBX2181" s="655"/>
      <c r="IBY2181" s="655"/>
      <c r="IBZ2181" s="1"/>
      <c r="ICA2181" s="1"/>
      <c r="ICC2181" s="650"/>
      <c r="ICD2181" s="645"/>
      <c r="ICE2181" s="659"/>
      <c r="ICF2181" s="654"/>
      <c r="ICG2181" s="655"/>
      <c r="ICH2181" s="655"/>
      <c r="ICI2181" s="1"/>
      <c r="ICJ2181" s="1"/>
      <c r="ICL2181" s="650"/>
      <c r="ICM2181" s="645"/>
      <c r="ICN2181" s="659"/>
      <c r="ICO2181" s="654"/>
      <c r="ICP2181" s="655"/>
      <c r="ICQ2181" s="655"/>
      <c r="ICR2181" s="1"/>
      <c r="ICS2181" s="1"/>
      <c r="ICU2181" s="650"/>
      <c r="ICV2181" s="645"/>
      <c r="ICW2181" s="659"/>
      <c r="ICX2181" s="654"/>
      <c r="ICY2181" s="655"/>
      <c r="ICZ2181" s="655"/>
      <c r="IDA2181" s="1"/>
      <c r="IDB2181" s="1"/>
      <c r="IDD2181" s="650"/>
      <c r="IDE2181" s="645"/>
      <c r="IDF2181" s="659"/>
      <c r="IDG2181" s="654"/>
      <c r="IDH2181" s="655"/>
      <c r="IDI2181" s="655"/>
      <c r="IDJ2181" s="1"/>
      <c r="IDK2181" s="1"/>
      <c r="IDM2181" s="650"/>
      <c r="IDN2181" s="645"/>
      <c r="IDO2181" s="659"/>
      <c r="IDP2181" s="654"/>
      <c r="IDQ2181" s="655"/>
      <c r="IDR2181" s="655"/>
      <c r="IDS2181" s="1"/>
      <c r="IDT2181" s="1"/>
      <c r="IDV2181" s="650"/>
      <c r="IDW2181" s="645"/>
      <c r="IDX2181" s="659"/>
      <c r="IDY2181" s="654"/>
      <c r="IDZ2181" s="655"/>
      <c r="IEA2181" s="655"/>
      <c r="IEB2181" s="1"/>
      <c r="IEC2181" s="1"/>
      <c r="IEE2181" s="650"/>
      <c r="IEF2181" s="645"/>
      <c r="IEG2181" s="659"/>
      <c r="IEH2181" s="654"/>
      <c r="IEI2181" s="655"/>
      <c r="IEJ2181" s="655"/>
      <c r="IEK2181" s="1"/>
      <c r="IEL2181" s="1"/>
      <c r="IEN2181" s="650"/>
      <c r="IEO2181" s="645"/>
      <c r="IEP2181" s="659"/>
      <c r="IEQ2181" s="654"/>
      <c r="IER2181" s="655"/>
      <c r="IES2181" s="655"/>
      <c r="IET2181" s="1"/>
      <c r="IEU2181" s="1"/>
      <c r="IEW2181" s="650"/>
      <c r="IEX2181" s="645"/>
      <c r="IEY2181" s="659"/>
      <c r="IEZ2181" s="654"/>
      <c r="IFA2181" s="655"/>
      <c r="IFB2181" s="655"/>
      <c r="IFC2181" s="1"/>
      <c r="IFD2181" s="1"/>
      <c r="IFF2181" s="650"/>
      <c r="IFG2181" s="645"/>
      <c r="IFH2181" s="659"/>
      <c r="IFI2181" s="654"/>
      <c r="IFJ2181" s="655"/>
      <c r="IFK2181" s="655"/>
      <c r="IFL2181" s="1"/>
      <c r="IFM2181" s="1"/>
      <c r="IFO2181" s="650"/>
      <c r="IFP2181" s="645"/>
      <c r="IFQ2181" s="659"/>
      <c r="IFR2181" s="654"/>
      <c r="IFS2181" s="655"/>
      <c r="IFT2181" s="655"/>
      <c r="IFU2181" s="1"/>
      <c r="IFV2181" s="1"/>
      <c r="IFX2181" s="650"/>
      <c r="IFY2181" s="645"/>
      <c r="IFZ2181" s="659"/>
      <c r="IGA2181" s="654"/>
      <c r="IGB2181" s="655"/>
      <c r="IGC2181" s="655"/>
      <c r="IGD2181" s="1"/>
      <c r="IGE2181" s="1"/>
      <c r="IGG2181" s="650"/>
      <c r="IGH2181" s="645"/>
      <c r="IGI2181" s="659"/>
      <c r="IGJ2181" s="654"/>
      <c r="IGK2181" s="655"/>
      <c r="IGL2181" s="655"/>
      <c r="IGM2181" s="1"/>
      <c r="IGN2181" s="1"/>
      <c r="IGP2181" s="650"/>
      <c r="IGQ2181" s="645"/>
      <c r="IGR2181" s="659"/>
      <c r="IGS2181" s="654"/>
      <c r="IGT2181" s="655"/>
      <c r="IGU2181" s="655"/>
      <c r="IGV2181" s="1"/>
      <c r="IGW2181" s="1"/>
      <c r="IGY2181" s="650"/>
      <c r="IGZ2181" s="645"/>
      <c r="IHA2181" s="659"/>
      <c r="IHB2181" s="654"/>
      <c r="IHC2181" s="655"/>
      <c r="IHD2181" s="655"/>
      <c r="IHE2181" s="1"/>
      <c r="IHF2181" s="1"/>
      <c r="IHH2181" s="650"/>
      <c r="IHI2181" s="645"/>
      <c r="IHJ2181" s="659"/>
      <c r="IHK2181" s="654"/>
      <c r="IHL2181" s="655"/>
      <c r="IHM2181" s="655"/>
      <c r="IHN2181" s="1"/>
      <c r="IHO2181" s="1"/>
      <c r="IHQ2181" s="650"/>
      <c r="IHR2181" s="645"/>
      <c r="IHS2181" s="659"/>
      <c r="IHT2181" s="654"/>
      <c r="IHU2181" s="655"/>
      <c r="IHV2181" s="655"/>
      <c r="IHW2181" s="1"/>
      <c r="IHX2181" s="1"/>
      <c r="IHZ2181" s="650"/>
      <c r="IIA2181" s="645"/>
      <c r="IIB2181" s="659"/>
      <c r="IIC2181" s="654"/>
      <c r="IID2181" s="655"/>
      <c r="IIE2181" s="655"/>
      <c r="IIF2181" s="1"/>
      <c r="IIG2181" s="1"/>
      <c r="III2181" s="650"/>
      <c r="IIJ2181" s="645"/>
      <c r="IIK2181" s="659"/>
      <c r="IIL2181" s="654"/>
      <c r="IIM2181" s="655"/>
      <c r="IIN2181" s="655"/>
      <c r="IIO2181" s="1"/>
      <c r="IIP2181" s="1"/>
      <c r="IIR2181" s="650"/>
      <c r="IIS2181" s="645"/>
      <c r="IIT2181" s="659"/>
      <c r="IIU2181" s="654"/>
      <c r="IIV2181" s="655"/>
      <c r="IIW2181" s="655"/>
      <c r="IIX2181" s="1"/>
      <c r="IIY2181" s="1"/>
      <c r="IJA2181" s="650"/>
      <c r="IJB2181" s="645"/>
      <c r="IJC2181" s="659"/>
      <c r="IJD2181" s="654"/>
      <c r="IJE2181" s="655"/>
      <c r="IJF2181" s="655"/>
      <c r="IJG2181" s="1"/>
      <c r="IJH2181" s="1"/>
      <c r="IJJ2181" s="650"/>
      <c r="IJK2181" s="645"/>
      <c r="IJL2181" s="659"/>
      <c r="IJM2181" s="654"/>
      <c r="IJN2181" s="655"/>
      <c r="IJO2181" s="655"/>
      <c r="IJP2181" s="1"/>
      <c r="IJQ2181" s="1"/>
      <c r="IJS2181" s="650"/>
      <c r="IJT2181" s="645"/>
      <c r="IJU2181" s="659"/>
      <c r="IJV2181" s="654"/>
      <c r="IJW2181" s="655"/>
      <c r="IJX2181" s="655"/>
      <c r="IJY2181" s="1"/>
      <c r="IJZ2181" s="1"/>
      <c r="IKB2181" s="650"/>
      <c r="IKC2181" s="645"/>
      <c r="IKD2181" s="659"/>
      <c r="IKE2181" s="654"/>
      <c r="IKF2181" s="655"/>
      <c r="IKG2181" s="655"/>
      <c r="IKH2181" s="1"/>
      <c r="IKI2181" s="1"/>
      <c r="IKK2181" s="650"/>
      <c r="IKL2181" s="645"/>
      <c r="IKM2181" s="659"/>
      <c r="IKN2181" s="654"/>
      <c r="IKO2181" s="655"/>
      <c r="IKP2181" s="655"/>
      <c r="IKQ2181" s="1"/>
      <c r="IKR2181" s="1"/>
      <c r="IKT2181" s="650"/>
      <c r="IKU2181" s="645"/>
      <c r="IKV2181" s="659"/>
      <c r="IKW2181" s="654"/>
      <c r="IKX2181" s="655"/>
      <c r="IKY2181" s="655"/>
      <c r="IKZ2181" s="1"/>
      <c r="ILA2181" s="1"/>
      <c r="ILC2181" s="650"/>
      <c r="ILD2181" s="645"/>
      <c r="ILE2181" s="659"/>
      <c r="ILF2181" s="654"/>
      <c r="ILG2181" s="655"/>
      <c r="ILH2181" s="655"/>
      <c r="ILI2181" s="1"/>
      <c r="ILJ2181" s="1"/>
      <c r="ILL2181" s="650"/>
      <c r="ILM2181" s="645"/>
      <c r="ILN2181" s="659"/>
      <c r="ILO2181" s="654"/>
      <c r="ILP2181" s="655"/>
      <c r="ILQ2181" s="655"/>
      <c r="ILR2181" s="1"/>
      <c r="ILS2181" s="1"/>
      <c r="ILU2181" s="650"/>
      <c r="ILV2181" s="645"/>
      <c r="ILW2181" s="659"/>
      <c r="ILX2181" s="654"/>
      <c r="ILY2181" s="655"/>
      <c r="ILZ2181" s="655"/>
      <c r="IMA2181" s="1"/>
      <c r="IMB2181" s="1"/>
      <c r="IMD2181" s="650"/>
      <c r="IME2181" s="645"/>
      <c r="IMF2181" s="659"/>
      <c r="IMG2181" s="654"/>
      <c r="IMH2181" s="655"/>
      <c r="IMI2181" s="655"/>
      <c r="IMJ2181" s="1"/>
      <c r="IMK2181" s="1"/>
      <c r="IMM2181" s="650"/>
      <c r="IMN2181" s="645"/>
      <c r="IMO2181" s="659"/>
      <c r="IMP2181" s="654"/>
      <c r="IMQ2181" s="655"/>
      <c r="IMR2181" s="655"/>
      <c r="IMS2181" s="1"/>
      <c r="IMT2181" s="1"/>
      <c r="IMV2181" s="650"/>
      <c r="IMW2181" s="645"/>
      <c r="IMX2181" s="659"/>
      <c r="IMY2181" s="654"/>
      <c r="IMZ2181" s="655"/>
      <c r="INA2181" s="655"/>
      <c r="INB2181" s="1"/>
      <c r="INC2181" s="1"/>
      <c r="INE2181" s="650"/>
      <c r="INF2181" s="645"/>
      <c r="ING2181" s="659"/>
      <c r="INH2181" s="654"/>
      <c r="INI2181" s="655"/>
      <c r="INJ2181" s="655"/>
      <c r="INK2181" s="1"/>
      <c r="INL2181" s="1"/>
      <c r="INN2181" s="650"/>
      <c r="INO2181" s="645"/>
      <c r="INP2181" s="659"/>
      <c r="INQ2181" s="654"/>
      <c r="INR2181" s="655"/>
      <c r="INS2181" s="655"/>
      <c r="INT2181" s="1"/>
      <c r="INU2181" s="1"/>
      <c r="INW2181" s="650"/>
      <c r="INX2181" s="645"/>
      <c r="INY2181" s="659"/>
      <c r="INZ2181" s="654"/>
      <c r="IOA2181" s="655"/>
      <c r="IOB2181" s="655"/>
      <c r="IOC2181" s="1"/>
      <c r="IOD2181" s="1"/>
      <c r="IOF2181" s="650"/>
      <c r="IOG2181" s="645"/>
      <c r="IOH2181" s="659"/>
      <c r="IOI2181" s="654"/>
      <c r="IOJ2181" s="655"/>
      <c r="IOK2181" s="655"/>
      <c r="IOL2181" s="1"/>
      <c r="IOM2181" s="1"/>
      <c r="IOO2181" s="650"/>
      <c r="IOP2181" s="645"/>
      <c r="IOQ2181" s="659"/>
      <c r="IOR2181" s="654"/>
      <c r="IOS2181" s="655"/>
      <c r="IOT2181" s="655"/>
      <c r="IOU2181" s="1"/>
      <c r="IOV2181" s="1"/>
      <c r="IOX2181" s="650"/>
      <c r="IOY2181" s="645"/>
      <c r="IOZ2181" s="659"/>
      <c r="IPA2181" s="654"/>
      <c r="IPB2181" s="655"/>
      <c r="IPC2181" s="655"/>
      <c r="IPD2181" s="1"/>
      <c r="IPE2181" s="1"/>
      <c r="IPG2181" s="650"/>
      <c r="IPH2181" s="645"/>
      <c r="IPI2181" s="659"/>
      <c r="IPJ2181" s="654"/>
      <c r="IPK2181" s="655"/>
      <c r="IPL2181" s="655"/>
      <c r="IPM2181" s="1"/>
      <c r="IPN2181" s="1"/>
      <c r="IPP2181" s="650"/>
      <c r="IPQ2181" s="645"/>
      <c r="IPR2181" s="659"/>
      <c r="IPS2181" s="654"/>
      <c r="IPT2181" s="655"/>
      <c r="IPU2181" s="655"/>
      <c r="IPV2181" s="1"/>
      <c r="IPW2181" s="1"/>
      <c r="IPY2181" s="650"/>
      <c r="IPZ2181" s="645"/>
      <c r="IQA2181" s="659"/>
      <c r="IQB2181" s="654"/>
      <c r="IQC2181" s="655"/>
      <c r="IQD2181" s="655"/>
      <c r="IQE2181" s="1"/>
      <c r="IQF2181" s="1"/>
      <c r="IQH2181" s="650"/>
      <c r="IQI2181" s="645"/>
      <c r="IQJ2181" s="659"/>
      <c r="IQK2181" s="654"/>
      <c r="IQL2181" s="655"/>
      <c r="IQM2181" s="655"/>
      <c r="IQN2181" s="1"/>
      <c r="IQO2181" s="1"/>
      <c r="IQQ2181" s="650"/>
      <c r="IQR2181" s="645"/>
      <c r="IQS2181" s="659"/>
      <c r="IQT2181" s="654"/>
      <c r="IQU2181" s="655"/>
      <c r="IQV2181" s="655"/>
      <c r="IQW2181" s="1"/>
      <c r="IQX2181" s="1"/>
      <c r="IQZ2181" s="650"/>
      <c r="IRA2181" s="645"/>
      <c r="IRB2181" s="659"/>
      <c r="IRC2181" s="654"/>
      <c r="IRD2181" s="655"/>
      <c r="IRE2181" s="655"/>
      <c r="IRF2181" s="1"/>
      <c r="IRG2181" s="1"/>
      <c r="IRI2181" s="650"/>
      <c r="IRJ2181" s="645"/>
      <c r="IRK2181" s="659"/>
      <c r="IRL2181" s="654"/>
      <c r="IRM2181" s="655"/>
      <c r="IRN2181" s="655"/>
      <c r="IRO2181" s="1"/>
      <c r="IRP2181" s="1"/>
      <c r="IRR2181" s="650"/>
      <c r="IRS2181" s="645"/>
      <c r="IRT2181" s="659"/>
      <c r="IRU2181" s="654"/>
      <c r="IRV2181" s="655"/>
      <c r="IRW2181" s="655"/>
      <c r="IRX2181" s="1"/>
      <c r="IRY2181" s="1"/>
      <c r="ISA2181" s="650"/>
      <c r="ISB2181" s="645"/>
      <c r="ISC2181" s="659"/>
      <c r="ISD2181" s="654"/>
      <c r="ISE2181" s="655"/>
      <c r="ISF2181" s="655"/>
      <c r="ISG2181" s="1"/>
      <c r="ISH2181" s="1"/>
      <c r="ISJ2181" s="650"/>
      <c r="ISK2181" s="645"/>
      <c r="ISL2181" s="659"/>
      <c r="ISM2181" s="654"/>
      <c r="ISN2181" s="655"/>
      <c r="ISO2181" s="655"/>
      <c r="ISP2181" s="1"/>
      <c r="ISQ2181" s="1"/>
      <c r="ISS2181" s="650"/>
      <c r="IST2181" s="645"/>
      <c r="ISU2181" s="659"/>
      <c r="ISV2181" s="654"/>
      <c r="ISW2181" s="655"/>
      <c r="ISX2181" s="655"/>
      <c r="ISY2181" s="1"/>
      <c r="ISZ2181" s="1"/>
      <c r="ITB2181" s="650"/>
      <c r="ITC2181" s="645"/>
      <c r="ITD2181" s="659"/>
      <c r="ITE2181" s="654"/>
      <c r="ITF2181" s="655"/>
      <c r="ITG2181" s="655"/>
      <c r="ITH2181" s="1"/>
      <c r="ITI2181" s="1"/>
      <c r="ITK2181" s="650"/>
      <c r="ITL2181" s="645"/>
      <c r="ITM2181" s="659"/>
      <c r="ITN2181" s="654"/>
      <c r="ITO2181" s="655"/>
      <c r="ITP2181" s="655"/>
      <c r="ITQ2181" s="1"/>
      <c r="ITR2181" s="1"/>
      <c r="ITT2181" s="650"/>
      <c r="ITU2181" s="645"/>
      <c r="ITV2181" s="659"/>
      <c r="ITW2181" s="654"/>
      <c r="ITX2181" s="655"/>
      <c r="ITY2181" s="655"/>
      <c r="ITZ2181" s="1"/>
      <c r="IUA2181" s="1"/>
      <c r="IUC2181" s="650"/>
      <c r="IUD2181" s="645"/>
      <c r="IUE2181" s="659"/>
      <c r="IUF2181" s="654"/>
      <c r="IUG2181" s="655"/>
      <c r="IUH2181" s="655"/>
      <c r="IUI2181" s="1"/>
      <c r="IUJ2181" s="1"/>
      <c r="IUL2181" s="650"/>
      <c r="IUM2181" s="645"/>
      <c r="IUN2181" s="659"/>
      <c r="IUO2181" s="654"/>
      <c r="IUP2181" s="655"/>
      <c r="IUQ2181" s="655"/>
      <c r="IUR2181" s="1"/>
      <c r="IUS2181" s="1"/>
      <c r="IUU2181" s="650"/>
      <c r="IUV2181" s="645"/>
      <c r="IUW2181" s="659"/>
      <c r="IUX2181" s="654"/>
      <c r="IUY2181" s="655"/>
      <c r="IUZ2181" s="655"/>
      <c r="IVA2181" s="1"/>
      <c r="IVB2181" s="1"/>
      <c r="IVD2181" s="650"/>
      <c r="IVE2181" s="645"/>
      <c r="IVF2181" s="659"/>
      <c r="IVG2181" s="654"/>
      <c r="IVH2181" s="655"/>
      <c r="IVI2181" s="655"/>
      <c r="IVJ2181" s="1"/>
      <c r="IVK2181" s="1"/>
      <c r="IVM2181" s="650"/>
      <c r="IVN2181" s="645"/>
      <c r="IVO2181" s="659"/>
      <c r="IVP2181" s="654"/>
      <c r="IVQ2181" s="655"/>
      <c r="IVR2181" s="655"/>
      <c r="IVS2181" s="1"/>
      <c r="IVT2181" s="1"/>
      <c r="IVV2181" s="650"/>
      <c r="IVW2181" s="645"/>
      <c r="IVX2181" s="659"/>
      <c r="IVY2181" s="654"/>
      <c r="IVZ2181" s="655"/>
      <c r="IWA2181" s="655"/>
      <c r="IWB2181" s="1"/>
      <c r="IWC2181" s="1"/>
      <c r="IWE2181" s="650"/>
      <c r="IWF2181" s="645"/>
      <c r="IWG2181" s="659"/>
      <c r="IWH2181" s="654"/>
      <c r="IWI2181" s="655"/>
      <c r="IWJ2181" s="655"/>
      <c r="IWK2181" s="1"/>
      <c r="IWL2181" s="1"/>
      <c r="IWN2181" s="650"/>
      <c r="IWO2181" s="645"/>
      <c r="IWP2181" s="659"/>
      <c r="IWQ2181" s="654"/>
      <c r="IWR2181" s="655"/>
      <c r="IWS2181" s="655"/>
      <c r="IWT2181" s="1"/>
      <c r="IWU2181" s="1"/>
      <c r="IWW2181" s="650"/>
      <c r="IWX2181" s="645"/>
      <c r="IWY2181" s="659"/>
      <c r="IWZ2181" s="654"/>
      <c r="IXA2181" s="655"/>
      <c r="IXB2181" s="655"/>
      <c r="IXC2181" s="1"/>
      <c r="IXD2181" s="1"/>
      <c r="IXF2181" s="650"/>
      <c r="IXG2181" s="645"/>
      <c r="IXH2181" s="659"/>
      <c r="IXI2181" s="654"/>
      <c r="IXJ2181" s="655"/>
      <c r="IXK2181" s="655"/>
      <c r="IXL2181" s="1"/>
      <c r="IXM2181" s="1"/>
      <c r="IXO2181" s="650"/>
      <c r="IXP2181" s="645"/>
      <c r="IXQ2181" s="659"/>
      <c r="IXR2181" s="654"/>
      <c r="IXS2181" s="655"/>
      <c r="IXT2181" s="655"/>
      <c r="IXU2181" s="1"/>
      <c r="IXV2181" s="1"/>
      <c r="IXX2181" s="650"/>
      <c r="IXY2181" s="645"/>
      <c r="IXZ2181" s="659"/>
      <c r="IYA2181" s="654"/>
      <c r="IYB2181" s="655"/>
      <c r="IYC2181" s="655"/>
      <c r="IYD2181" s="1"/>
      <c r="IYE2181" s="1"/>
      <c r="IYG2181" s="650"/>
      <c r="IYH2181" s="645"/>
      <c r="IYI2181" s="659"/>
      <c r="IYJ2181" s="654"/>
      <c r="IYK2181" s="655"/>
      <c r="IYL2181" s="655"/>
      <c r="IYM2181" s="1"/>
      <c r="IYN2181" s="1"/>
      <c r="IYP2181" s="650"/>
      <c r="IYQ2181" s="645"/>
      <c r="IYR2181" s="659"/>
      <c r="IYS2181" s="654"/>
      <c r="IYT2181" s="655"/>
      <c r="IYU2181" s="655"/>
      <c r="IYV2181" s="1"/>
      <c r="IYW2181" s="1"/>
      <c r="IYY2181" s="650"/>
      <c r="IYZ2181" s="645"/>
      <c r="IZA2181" s="659"/>
      <c r="IZB2181" s="654"/>
      <c r="IZC2181" s="655"/>
      <c r="IZD2181" s="655"/>
      <c r="IZE2181" s="1"/>
      <c r="IZF2181" s="1"/>
      <c r="IZH2181" s="650"/>
      <c r="IZI2181" s="645"/>
      <c r="IZJ2181" s="659"/>
      <c r="IZK2181" s="654"/>
      <c r="IZL2181" s="655"/>
      <c r="IZM2181" s="655"/>
      <c r="IZN2181" s="1"/>
      <c r="IZO2181" s="1"/>
      <c r="IZQ2181" s="650"/>
      <c r="IZR2181" s="645"/>
      <c r="IZS2181" s="659"/>
      <c r="IZT2181" s="654"/>
      <c r="IZU2181" s="655"/>
      <c r="IZV2181" s="655"/>
      <c r="IZW2181" s="1"/>
      <c r="IZX2181" s="1"/>
      <c r="IZZ2181" s="650"/>
      <c r="JAA2181" s="645"/>
      <c r="JAB2181" s="659"/>
      <c r="JAC2181" s="654"/>
      <c r="JAD2181" s="655"/>
      <c r="JAE2181" s="655"/>
      <c r="JAF2181" s="1"/>
      <c r="JAG2181" s="1"/>
      <c r="JAI2181" s="650"/>
      <c r="JAJ2181" s="645"/>
      <c r="JAK2181" s="659"/>
      <c r="JAL2181" s="654"/>
      <c r="JAM2181" s="655"/>
      <c r="JAN2181" s="655"/>
      <c r="JAO2181" s="1"/>
      <c r="JAP2181" s="1"/>
      <c r="JAR2181" s="650"/>
      <c r="JAS2181" s="645"/>
      <c r="JAT2181" s="659"/>
      <c r="JAU2181" s="654"/>
      <c r="JAV2181" s="655"/>
      <c r="JAW2181" s="655"/>
      <c r="JAX2181" s="1"/>
      <c r="JAY2181" s="1"/>
      <c r="JBA2181" s="650"/>
      <c r="JBB2181" s="645"/>
      <c r="JBC2181" s="659"/>
      <c r="JBD2181" s="654"/>
      <c r="JBE2181" s="655"/>
      <c r="JBF2181" s="655"/>
      <c r="JBG2181" s="1"/>
      <c r="JBH2181" s="1"/>
      <c r="JBJ2181" s="650"/>
      <c r="JBK2181" s="645"/>
      <c r="JBL2181" s="659"/>
      <c r="JBM2181" s="654"/>
      <c r="JBN2181" s="655"/>
      <c r="JBO2181" s="655"/>
      <c r="JBP2181" s="1"/>
      <c r="JBQ2181" s="1"/>
      <c r="JBS2181" s="650"/>
      <c r="JBT2181" s="645"/>
      <c r="JBU2181" s="659"/>
      <c r="JBV2181" s="654"/>
      <c r="JBW2181" s="655"/>
      <c r="JBX2181" s="655"/>
      <c r="JBY2181" s="1"/>
      <c r="JBZ2181" s="1"/>
      <c r="JCB2181" s="650"/>
      <c r="JCC2181" s="645"/>
      <c r="JCD2181" s="659"/>
      <c r="JCE2181" s="654"/>
      <c r="JCF2181" s="655"/>
      <c r="JCG2181" s="655"/>
      <c r="JCH2181" s="1"/>
      <c r="JCI2181" s="1"/>
      <c r="JCK2181" s="650"/>
      <c r="JCL2181" s="645"/>
      <c r="JCM2181" s="659"/>
      <c r="JCN2181" s="654"/>
      <c r="JCO2181" s="655"/>
      <c r="JCP2181" s="655"/>
      <c r="JCQ2181" s="1"/>
      <c r="JCR2181" s="1"/>
      <c r="JCT2181" s="650"/>
      <c r="JCU2181" s="645"/>
      <c r="JCV2181" s="659"/>
      <c r="JCW2181" s="654"/>
      <c r="JCX2181" s="655"/>
      <c r="JCY2181" s="655"/>
      <c r="JCZ2181" s="1"/>
      <c r="JDA2181" s="1"/>
      <c r="JDC2181" s="650"/>
      <c r="JDD2181" s="645"/>
      <c r="JDE2181" s="659"/>
      <c r="JDF2181" s="654"/>
      <c r="JDG2181" s="655"/>
      <c r="JDH2181" s="655"/>
      <c r="JDI2181" s="1"/>
      <c r="JDJ2181" s="1"/>
      <c r="JDL2181" s="650"/>
      <c r="JDM2181" s="645"/>
      <c r="JDN2181" s="659"/>
      <c r="JDO2181" s="654"/>
      <c r="JDP2181" s="655"/>
      <c r="JDQ2181" s="655"/>
      <c r="JDR2181" s="1"/>
      <c r="JDS2181" s="1"/>
      <c r="JDU2181" s="650"/>
      <c r="JDV2181" s="645"/>
      <c r="JDW2181" s="659"/>
      <c r="JDX2181" s="654"/>
      <c r="JDY2181" s="655"/>
      <c r="JDZ2181" s="655"/>
      <c r="JEA2181" s="1"/>
      <c r="JEB2181" s="1"/>
      <c r="JED2181" s="650"/>
      <c r="JEE2181" s="645"/>
      <c r="JEF2181" s="659"/>
      <c r="JEG2181" s="654"/>
      <c r="JEH2181" s="655"/>
      <c r="JEI2181" s="655"/>
      <c r="JEJ2181" s="1"/>
      <c r="JEK2181" s="1"/>
      <c r="JEM2181" s="650"/>
      <c r="JEN2181" s="645"/>
      <c r="JEO2181" s="659"/>
      <c r="JEP2181" s="654"/>
      <c r="JEQ2181" s="655"/>
      <c r="JER2181" s="655"/>
      <c r="JES2181" s="1"/>
      <c r="JET2181" s="1"/>
      <c r="JEV2181" s="650"/>
      <c r="JEW2181" s="645"/>
      <c r="JEX2181" s="659"/>
      <c r="JEY2181" s="654"/>
      <c r="JEZ2181" s="655"/>
      <c r="JFA2181" s="655"/>
      <c r="JFB2181" s="1"/>
      <c r="JFC2181" s="1"/>
      <c r="JFE2181" s="650"/>
      <c r="JFF2181" s="645"/>
      <c r="JFG2181" s="659"/>
      <c r="JFH2181" s="654"/>
      <c r="JFI2181" s="655"/>
      <c r="JFJ2181" s="655"/>
      <c r="JFK2181" s="1"/>
      <c r="JFL2181" s="1"/>
      <c r="JFN2181" s="650"/>
      <c r="JFO2181" s="645"/>
      <c r="JFP2181" s="659"/>
      <c r="JFQ2181" s="654"/>
      <c r="JFR2181" s="655"/>
      <c r="JFS2181" s="655"/>
      <c r="JFT2181" s="1"/>
      <c r="JFU2181" s="1"/>
      <c r="JFW2181" s="650"/>
      <c r="JFX2181" s="645"/>
      <c r="JFY2181" s="659"/>
      <c r="JFZ2181" s="654"/>
      <c r="JGA2181" s="655"/>
      <c r="JGB2181" s="655"/>
      <c r="JGC2181" s="1"/>
      <c r="JGD2181" s="1"/>
      <c r="JGF2181" s="650"/>
      <c r="JGG2181" s="645"/>
      <c r="JGH2181" s="659"/>
      <c r="JGI2181" s="654"/>
      <c r="JGJ2181" s="655"/>
      <c r="JGK2181" s="655"/>
      <c r="JGL2181" s="1"/>
      <c r="JGM2181" s="1"/>
      <c r="JGO2181" s="650"/>
      <c r="JGP2181" s="645"/>
      <c r="JGQ2181" s="659"/>
      <c r="JGR2181" s="654"/>
      <c r="JGS2181" s="655"/>
      <c r="JGT2181" s="655"/>
      <c r="JGU2181" s="1"/>
      <c r="JGV2181" s="1"/>
      <c r="JGX2181" s="650"/>
      <c r="JGY2181" s="645"/>
      <c r="JGZ2181" s="659"/>
      <c r="JHA2181" s="654"/>
      <c r="JHB2181" s="655"/>
      <c r="JHC2181" s="655"/>
      <c r="JHD2181" s="1"/>
      <c r="JHE2181" s="1"/>
      <c r="JHG2181" s="650"/>
      <c r="JHH2181" s="645"/>
      <c r="JHI2181" s="659"/>
      <c r="JHJ2181" s="654"/>
      <c r="JHK2181" s="655"/>
      <c r="JHL2181" s="655"/>
      <c r="JHM2181" s="1"/>
      <c r="JHN2181" s="1"/>
      <c r="JHP2181" s="650"/>
      <c r="JHQ2181" s="645"/>
      <c r="JHR2181" s="659"/>
      <c r="JHS2181" s="654"/>
      <c r="JHT2181" s="655"/>
      <c r="JHU2181" s="655"/>
      <c r="JHV2181" s="1"/>
      <c r="JHW2181" s="1"/>
      <c r="JHY2181" s="650"/>
      <c r="JHZ2181" s="645"/>
      <c r="JIA2181" s="659"/>
      <c r="JIB2181" s="654"/>
      <c r="JIC2181" s="655"/>
      <c r="JID2181" s="655"/>
      <c r="JIE2181" s="1"/>
      <c r="JIF2181" s="1"/>
      <c r="JIH2181" s="650"/>
      <c r="JII2181" s="645"/>
      <c r="JIJ2181" s="659"/>
      <c r="JIK2181" s="654"/>
      <c r="JIL2181" s="655"/>
      <c r="JIM2181" s="655"/>
      <c r="JIN2181" s="1"/>
      <c r="JIO2181" s="1"/>
      <c r="JIQ2181" s="650"/>
      <c r="JIR2181" s="645"/>
      <c r="JIS2181" s="659"/>
      <c r="JIT2181" s="654"/>
      <c r="JIU2181" s="655"/>
      <c r="JIV2181" s="655"/>
      <c r="JIW2181" s="1"/>
      <c r="JIX2181" s="1"/>
      <c r="JIZ2181" s="650"/>
      <c r="JJA2181" s="645"/>
      <c r="JJB2181" s="659"/>
      <c r="JJC2181" s="654"/>
      <c r="JJD2181" s="655"/>
      <c r="JJE2181" s="655"/>
      <c r="JJF2181" s="1"/>
      <c r="JJG2181" s="1"/>
      <c r="JJI2181" s="650"/>
      <c r="JJJ2181" s="645"/>
      <c r="JJK2181" s="659"/>
      <c r="JJL2181" s="654"/>
      <c r="JJM2181" s="655"/>
      <c r="JJN2181" s="655"/>
      <c r="JJO2181" s="1"/>
      <c r="JJP2181" s="1"/>
      <c r="JJR2181" s="650"/>
      <c r="JJS2181" s="645"/>
      <c r="JJT2181" s="659"/>
      <c r="JJU2181" s="654"/>
      <c r="JJV2181" s="655"/>
      <c r="JJW2181" s="655"/>
      <c r="JJX2181" s="1"/>
      <c r="JJY2181" s="1"/>
      <c r="JKA2181" s="650"/>
      <c r="JKB2181" s="645"/>
      <c r="JKC2181" s="659"/>
      <c r="JKD2181" s="654"/>
      <c r="JKE2181" s="655"/>
      <c r="JKF2181" s="655"/>
      <c r="JKG2181" s="1"/>
      <c r="JKH2181" s="1"/>
      <c r="JKJ2181" s="650"/>
      <c r="JKK2181" s="645"/>
      <c r="JKL2181" s="659"/>
      <c r="JKM2181" s="654"/>
      <c r="JKN2181" s="655"/>
      <c r="JKO2181" s="655"/>
      <c r="JKP2181" s="1"/>
      <c r="JKQ2181" s="1"/>
      <c r="JKS2181" s="650"/>
      <c r="JKT2181" s="645"/>
      <c r="JKU2181" s="659"/>
      <c r="JKV2181" s="654"/>
      <c r="JKW2181" s="655"/>
      <c r="JKX2181" s="655"/>
      <c r="JKY2181" s="1"/>
      <c r="JKZ2181" s="1"/>
      <c r="JLB2181" s="650"/>
      <c r="JLC2181" s="645"/>
      <c r="JLD2181" s="659"/>
      <c r="JLE2181" s="654"/>
      <c r="JLF2181" s="655"/>
      <c r="JLG2181" s="655"/>
      <c r="JLH2181" s="1"/>
      <c r="JLI2181" s="1"/>
      <c r="JLK2181" s="650"/>
      <c r="JLL2181" s="645"/>
      <c r="JLM2181" s="659"/>
      <c r="JLN2181" s="654"/>
      <c r="JLO2181" s="655"/>
      <c r="JLP2181" s="655"/>
      <c r="JLQ2181" s="1"/>
      <c r="JLR2181" s="1"/>
      <c r="JLT2181" s="650"/>
      <c r="JLU2181" s="645"/>
      <c r="JLV2181" s="659"/>
      <c r="JLW2181" s="654"/>
      <c r="JLX2181" s="655"/>
      <c r="JLY2181" s="655"/>
      <c r="JLZ2181" s="1"/>
      <c r="JMA2181" s="1"/>
      <c r="JMC2181" s="650"/>
      <c r="JMD2181" s="645"/>
      <c r="JME2181" s="659"/>
      <c r="JMF2181" s="654"/>
      <c r="JMG2181" s="655"/>
      <c r="JMH2181" s="655"/>
      <c r="JMI2181" s="1"/>
      <c r="JMJ2181" s="1"/>
      <c r="JML2181" s="650"/>
      <c r="JMM2181" s="645"/>
      <c r="JMN2181" s="659"/>
      <c r="JMO2181" s="654"/>
      <c r="JMP2181" s="655"/>
      <c r="JMQ2181" s="655"/>
      <c r="JMR2181" s="1"/>
      <c r="JMS2181" s="1"/>
      <c r="JMU2181" s="650"/>
      <c r="JMV2181" s="645"/>
      <c r="JMW2181" s="659"/>
      <c r="JMX2181" s="654"/>
      <c r="JMY2181" s="655"/>
      <c r="JMZ2181" s="655"/>
      <c r="JNA2181" s="1"/>
      <c r="JNB2181" s="1"/>
      <c r="JND2181" s="650"/>
      <c r="JNE2181" s="645"/>
      <c r="JNF2181" s="659"/>
      <c r="JNG2181" s="654"/>
      <c r="JNH2181" s="655"/>
      <c r="JNI2181" s="655"/>
      <c r="JNJ2181" s="1"/>
      <c r="JNK2181" s="1"/>
      <c r="JNM2181" s="650"/>
      <c r="JNN2181" s="645"/>
      <c r="JNO2181" s="659"/>
      <c r="JNP2181" s="654"/>
      <c r="JNQ2181" s="655"/>
      <c r="JNR2181" s="655"/>
      <c r="JNS2181" s="1"/>
      <c r="JNT2181" s="1"/>
      <c r="JNV2181" s="650"/>
      <c r="JNW2181" s="645"/>
      <c r="JNX2181" s="659"/>
      <c r="JNY2181" s="654"/>
      <c r="JNZ2181" s="655"/>
      <c r="JOA2181" s="655"/>
      <c r="JOB2181" s="1"/>
      <c r="JOC2181" s="1"/>
      <c r="JOE2181" s="650"/>
      <c r="JOF2181" s="645"/>
      <c r="JOG2181" s="659"/>
      <c r="JOH2181" s="654"/>
      <c r="JOI2181" s="655"/>
      <c r="JOJ2181" s="655"/>
      <c r="JOK2181" s="1"/>
      <c r="JOL2181" s="1"/>
      <c r="JON2181" s="650"/>
      <c r="JOO2181" s="645"/>
      <c r="JOP2181" s="659"/>
      <c r="JOQ2181" s="654"/>
      <c r="JOR2181" s="655"/>
      <c r="JOS2181" s="655"/>
      <c r="JOT2181" s="1"/>
      <c r="JOU2181" s="1"/>
      <c r="JOW2181" s="650"/>
      <c r="JOX2181" s="645"/>
      <c r="JOY2181" s="659"/>
      <c r="JOZ2181" s="654"/>
      <c r="JPA2181" s="655"/>
      <c r="JPB2181" s="655"/>
      <c r="JPC2181" s="1"/>
      <c r="JPD2181" s="1"/>
      <c r="JPF2181" s="650"/>
      <c r="JPG2181" s="645"/>
      <c r="JPH2181" s="659"/>
      <c r="JPI2181" s="654"/>
      <c r="JPJ2181" s="655"/>
      <c r="JPK2181" s="655"/>
      <c r="JPL2181" s="1"/>
      <c r="JPM2181" s="1"/>
      <c r="JPO2181" s="650"/>
      <c r="JPP2181" s="645"/>
      <c r="JPQ2181" s="659"/>
      <c r="JPR2181" s="654"/>
      <c r="JPS2181" s="655"/>
      <c r="JPT2181" s="655"/>
      <c r="JPU2181" s="1"/>
      <c r="JPV2181" s="1"/>
      <c r="JPX2181" s="650"/>
      <c r="JPY2181" s="645"/>
      <c r="JPZ2181" s="659"/>
      <c r="JQA2181" s="654"/>
      <c r="JQB2181" s="655"/>
      <c r="JQC2181" s="655"/>
      <c r="JQD2181" s="1"/>
      <c r="JQE2181" s="1"/>
      <c r="JQG2181" s="650"/>
      <c r="JQH2181" s="645"/>
      <c r="JQI2181" s="659"/>
      <c r="JQJ2181" s="654"/>
      <c r="JQK2181" s="655"/>
      <c r="JQL2181" s="655"/>
      <c r="JQM2181" s="1"/>
      <c r="JQN2181" s="1"/>
      <c r="JQP2181" s="650"/>
      <c r="JQQ2181" s="645"/>
      <c r="JQR2181" s="659"/>
      <c r="JQS2181" s="654"/>
      <c r="JQT2181" s="655"/>
      <c r="JQU2181" s="655"/>
      <c r="JQV2181" s="1"/>
      <c r="JQW2181" s="1"/>
      <c r="JQY2181" s="650"/>
      <c r="JQZ2181" s="645"/>
      <c r="JRA2181" s="659"/>
      <c r="JRB2181" s="654"/>
      <c r="JRC2181" s="655"/>
      <c r="JRD2181" s="655"/>
      <c r="JRE2181" s="1"/>
      <c r="JRF2181" s="1"/>
      <c r="JRH2181" s="650"/>
      <c r="JRI2181" s="645"/>
      <c r="JRJ2181" s="659"/>
      <c r="JRK2181" s="654"/>
      <c r="JRL2181" s="655"/>
      <c r="JRM2181" s="655"/>
      <c r="JRN2181" s="1"/>
      <c r="JRO2181" s="1"/>
      <c r="JRQ2181" s="650"/>
      <c r="JRR2181" s="645"/>
      <c r="JRS2181" s="659"/>
      <c r="JRT2181" s="654"/>
      <c r="JRU2181" s="655"/>
      <c r="JRV2181" s="655"/>
      <c r="JRW2181" s="1"/>
      <c r="JRX2181" s="1"/>
      <c r="JRZ2181" s="650"/>
      <c r="JSA2181" s="645"/>
      <c r="JSB2181" s="659"/>
      <c r="JSC2181" s="654"/>
      <c r="JSD2181" s="655"/>
      <c r="JSE2181" s="655"/>
      <c r="JSF2181" s="1"/>
      <c r="JSG2181" s="1"/>
      <c r="JSI2181" s="650"/>
      <c r="JSJ2181" s="645"/>
      <c r="JSK2181" s="659"/>
      <c r="JSL2181" s="654"/>
      <c r="JSM2181" s="655"/>
      <c r="JSN2181" s="655"/>
      <c r="JSO2181" s="1"/>
      <c r="JSP2181" s="1"/>
      <c r="JSR2181" s="650"/>
      <c r="JSS2181" s="645"/>
      <c r="JST2181" s="659"/>
      <c r="JSU2181" s="654"/>
      <c r="JSV2181" s="655"/>
      <c r="JSW2181" s="655"/>
      <c r="JSX2181" s="1"/>
      <c r="JSY2181" s="1"/>
      <c r="JTA2181" s="650"/>
      <c r="JTB2181" s="645"/>
      <c r="JTC2181" s="659"/>
      <c r="JTD2181" s="654"/>
      <c r="JTE2181" s="655"/>
      <c r="JTF2181" s="655"/>
      <c r="JTG2181" s="1"/>
      <c r="JTH2181" s="1"/>
      <c r="JTJ2181" s="650"/>
      <c r="JTK2181" s="645"/>
      <c r="JTL2181" s="659"/>
      <c r="JTM2181" s="654"/>
      <c r="JTN2181" s="655"/>
      <c r="JTO2181" s="655"/>
      <c r="JTP2181" s="1"/>
      <c r="JTQ2181" s="1"/>
      <c r="JTS2181" s="650"/>
      <c r="JTT2181" s="645"/>
      <c r="JTU2181" s="659"/>
      <c r="JTV2181" s="654"/>
      <c r="JTW2181" s="655"/>
      <c r="JTX2181" s="655"/>
      <c r="JTY2181" s="1"/>
      <c r="JTZ2181" s="1"/>
      <c r="JUB2181" s="650"/>
      <c r="JUC2181" s="645"/>
      <c r="JUD2181" s="659"/>
      <c r="JUE2181" s="654"/>
      <c r="JUF2181" s="655"/>
      <c r="JUG2181" s="655"/>
      <c r="JUH2181" s="1"/>
      <c r="JUI2181" s="1"/>
      <c r="JUK2181" s="650"/>
      <c r="JUL2181" s="645"/>
      <c r="JUM2181" s="659"/>
      <c r="JUN2181" s="654"/>
      <c r="JUO2181" s="655"/>
      <c r="JUP2181" s="655"/>
      <c r="JUQ2181" s="1"/>
      <c r="JUR2181" s="1"/>
      <c r="JUT2181" s="650"/>
      <c r="JUU2181" s="645"/>
      <c r="JUV2181" s="659"/>
      <c r="JUW2181" s="654"/>
      <c r="JUX2181" s="655"/>
      <c r="JUY2181" s="655"/>
      <c r="JUZ2181" s="1"/>
      <c r="JVA2181" s="1"/>
      <c r="JVC2181" s="650"/>
      <c r="JVD2181" s="645"/>
      <c r="JVE2181" s="659"/>
      <c r="JVF2181" s="654"/>
      <c r="JVG2181" s="655"/>
      <c r="JVH2181" s="655"/>
      <c r="JVI2181" s="1"/>
      <c r="JVJ2181" s="1"/>
      <c r="JVL2181" s="650"/>
      <c r="JVM2181" s="645"/>
      <c r="JVN2181" s="659"/>
      <c r="JVO2181" s="654"/>
      <c r="JVP2181" s="655"/>
      <c r="JVQ2181" s="655"/>
      <c r="JVR2181" s="1"/>
      <c r="JVS2181" s="1"/>
      <c r="JVU2181" s="650"/>
      <c r="JVV2181" s="645"/>
      <c r="JVW2181" s="659"/>
      <c r="JVX2181" s="654"/>
      <c r="JVY2181" s="655"/>
      <c r="JVZ2181" s="655"/>
      <c r="JWA2181" s="1"/>
      <c r="JWB2181" s="1"/>
      <c r="JWD2181" s="650"/>
      <c r="JWE2181" s="645"/>
      <c r="JWF2181" s="659"/>
      <c r="JWG2181" s="654"/>
      <c r="JWH2181" s="655"/>
      <c r="JWI2181" s="655"/>
      <c r="JWJ2181" s="1"/>
      <c r="JWK2181" s="1"/>
      <c r="JWM2181" s="650"/>
      <c r="JWN2181" s="645"/>
      <c r="JWO2181" s="659"/>
      <c r="JWP2181" s="654"/>
      <c r="JWQ2181" s="655"/>
      <c r="JWR2181" s="655"/>
      <c r="JWS2181" s="1"/>
      <c r="JWT2181" s="1"/>
      <c r="JWV2181" s="650"/>
      <c r="JWW2181" s="645"/>
      <c r="JWX2181" s="659"/>
      <c r="JWY2181" s="654"/>
      <c r="JWZ2181" s="655"/>
      <c r="JXA2181" s="655"/>
      <c r="JXB2181" s="1"/>
      <c r="JXC2181" s="1"/>
      <c r="JXE2181" s="650"/>
      <c r="JXF2181" s="645"/>
      <c r="JXG2181" s="659"/>
      <c r="JXH2181" s="654"/>
      <c r="JXI2181" s="655"/>
      <c r="JXJ2181" s="655"/>
      <c r="JXK2181" s="1"/>
      <c r="JXL2181" s="1"/>
      <c r="JXN2181" s="650"/>
      <c r="JXO2181" s="645"/>
      <c r="JXP2181" s="659"/>
      <c r="JXQ2181" s="654"/>
      <c r="JXR2181" s="655"/>
      <c r="JXS2181" s="655"/>
      <c r="JXT2181" s="1"/>
      <c r="JXU2181" s="1"/>
      <c r="JXW2181" s="650"/>
      <c r="JXX2181" s="645"/>
      <c r="JXY2181" s="659"/>
      <c r="JXZ2181" s="654"/>
      <c r="JYA2181" s="655"/>
      <c r="JYB2181" s="655"/>
      <c r="JYC2181" s="1"/>
      <c r="JYD2181" s="1"/>
      <c r="JYF2181" s="650"/>
      <c r="JYG2181" s="645"/>
      <c r="JYH2181" s="659"/>
      <c r="JYI2181" s="654"/>
      <c r="JYJ2181" s="655"/>
      <c r="JYK2181" s="655"/>
      <c r="JYL2181" s="1"/>
      <c r="JYM2181" s="1"/>
      <c r="JYO2181" s="650"/>
      <c r="JYP2181" s="645"/>
      <c r="JYQ2181" s="659"/>
      <c r="JYR2181" s="654"/>
      <c r="JYS2181" s="655"/>
      <c r="JYT2181" s="655"/>
      <c r="JYU2181" s="1"/>
      <c r="JYV2181" s="1"/>
      <c r="JYX2181" s="650"/>
      <c r="JYY2181" s="645"/>
      <c r="JYZ2181" s="659"/>
      <c r="JZA2181" s="654"/>
      <c r="JZB2181" s="655"/>
      <c r="JZC2181" s="655"/>
      <c r="JZD2181" s="1"/>
      <c r="JZE2181" s="1"/>
      <c r="JZG2181" s="650"/>
      <c r="JZH2181" s="645"/>
      <c r="JZI2181" s="659"/>
      <c r="JZJ2181" s="654"/>
      <c r="JZK2181" s="655"/>
      <c r="JZL2181" s="655"/>
      <c r="JZM2181" s="1"/>
      <c r="JZN2181" s="1"/>
      <c r="JZP2181" s="650"/>
      <c r="JZQ2181" s="645"/>
      <c r="JZR2181" s="659"/>
      <c r="JZS2181" s="654"/>
      <c r="JZT2181" s="655"/>
      <c r="JZU2181" s="655"/>
      <c r="JZV2181" s="1"/>
      <c r="JZW2181" s="1"/>
      <c r="JZY2181" s="650"/>
      <c r="JZZ2181" s="645"/>
      <c r="KAA2181" s="659"/>
      <c r="KAB2181" s="654"/>
      <c r="KAC2181" s="655"/>
      <c r="KAD2181" s="655"/>
      <c r="KAE2181" s="1"/>
      <c r="KAF2181" s="1"/>
      <c r="KAH2181" s="650"/>
      <c r="KAI2181" s="645"/>
      <c r="KAJ2181" s="659"/>
      <c r="KAK2181" s="654"/>
      <c r="KAL2181" s="655"/>
      <c r="KAM2181" s="655"/>
      <c r="KAN2181" s="1"/>
      <c r="KAO2181" s="1"/>
      <c r="KAQ2181" s="650"/>
      <c r="KAR2181" s="645"/>
      <c r="KAS2181" s="659"/>
      <c r="KAT2181" s="654"/>
      <c r="KAU2181" s="655"/>
      <c r="KAV2181" s="655"/>
      <c r="KAW2181" s="1"/>
      <c r="KAX2181" s="1"/>
      <c r="KAZ2181" s="650"/>
      <c r="KBA2181" s="645"/>
      <c r="KBB2181" s="659"/>
      <c r="KBC2181" s="654"/>
      <c r="KBD2181" s="655"/>
      <c r="KBE2181" s="655"/>
      <c r="KBF2181" s="1"/>
      <c r="KBG2181" s="1"/>
      <c r="KBI2181" s="650"/>
      <c r="KBJ2181" s="645"/>
      <c r="KBK2181" s="659"/>
      <c r="KBL2181" s="654"/>
      <c r="KBM2181" s="655"/>
      <c r="KBN2181" s="655"/>
      <c r="KBO2181" s="1"/>
      <c r="KBP2181" s="1"/>
      <c r="KBR2181" s="650"/>
      <c r="KBS2181" s="645"/>
      <c r="KBT2181" s="659"/>
      <c r="KBU2181" s="654"/>
      <c r="KBV2181" s="655"/>
      <c r="KBW2181" s="655"/>
      <c r="KBX2181" s="1"/>
      <c r="KBY2181" s="1"/>
      <c r="KCA2181" s="650"/>
      <c r="KCB2181" s="645"/>
      <c r="KCC2181" s="659"/>
      <c r="KCD2181" s="654"/>
      <c r="KCE2181" s="655"/>
      <c r="KCF2181" s="655"/>
      <c r="KCG2181" s="1"/>
      <c r="KCH2181" s="1"/>
      <c r="KCJ2181" s="650"/>
      <c r="KCK2181" s="645"/>
      <c r="KCL2181" s="659"/>
      <c r="KCM2181" s="654"/>
      <c r="KCN2181" s="655"/>
      <c r="KCO2181" s="655"/>
      <c r="KCP2181" s="1"/>
      <c r="KCQ2181" s="1"/>
      <c r="KCS2181" s="650"/>
      <c r="KCT2181" s="645"/>
      <c r="KCU2181" s="659"/>
      <c r="KCV2181" s="654"/>
      <c r="KCW2181" s="655"/>
      <c r="KCX2181" s="655"/>
      <c r="KCY2181" s="1"/>
      <c r="KCZ2181" s="1"/>
      <c r="KDB2181" s="650"/>
      <c r="KDC2181" s="645"/>
      <c r="KDD2181" s="659"/>
      <c r="KDE2181" s="654"/>
      <c r="KDF2181" s="655"/>
      <c r="KDG2181" s="655"/>
      <c r="KDH2181" s="1"/>
      <c r="KDI2181" s="1"/>
      <c r="KDK2181" s="650"/>
      <c r="KDL2181" s="645"/>
      <c r="KDM2181" s="659"/>
      <c r="KDN2181" s="654"/>
      <c r="KDO2181" s="655"/>
      <c r="KDP2181" s="655"/>
      <c r="KDQ2181" s="1"/>
      <c r="KDR2181" s="1"/>
      <c r="KDT2181" s="650"/>
      <c r="KDU2181" s="645"/>
      <c r="KDV2181" s="659"/>
      <c r="KDW2181" s="654"/>
      <c r="KDX2181" s="655"/>
      <c r="KDY2181" s="655"/>
      <c r="KDZ2181" s="1"/>
      <c r="KEA2181" s="1"/>
      <c r="KEC2181" s="650"/>
      <c r="KED2181" s="645"/>
      <c r="KEE2181" s="659"/>
      <c r="KEF2181" s="654"/>
      <c r="KEG2181" s="655"/>
      <c r="KEH2181" s="655"/>
      <c r="KEI2181" s="1"/>
      <c r="KEJ2181" s="1"/>
      <c r="KEL2181" s="650"/>
      <c r="KEM2181" s="645"/>
      <c r="KEN2181" s="659"/>
      <c r="KEO2181" s="654"/>
      <c r="KEP2181" s="655"/>
      <c r="KEQ2181" s="655"/>
      <c r="KER2181" s="1"/>
      <c r="KES2181" s="1"/>
      <c r="KEU2181" s="650"/>
      <c r="KEV2181" s="645"/>
      <c r="KEW2181" s="659"/>
      <c r="KEX2181" s="654"/>
      <c r="KEY2181" s="655"/>
      <c r="KEZ2181" s="655"/>
      <c r="KFA2181" s="1"/>
      <c r="KFB2181" s="1"/>
      <c r="KFD2181" s="650"/>
      <c r="KFE2181" s="645"/>
      <c r="KFF2181" s="659"/>
      <c r="KFG2181" s="654"/>
      <c r="KFH2181" s="655"/>
      <c r="KFI2181" s="655"/>
      <c r="KFJ2181" s="1"/>
      <c r="KFK2181" s="1"/>
      <c r="KFM2181" s="650"/>
      <c r="KFN2181" s="645"/>
      <c r="KFO2181" s="659"/>
      <c r="KFP2181" s="654"/>
      <c r="KFQ2181" s="655"/>
      <c r="KFR2181" s="655"/>
      <c r="KFS2181" s="1"/>
      <c r="KFT2181" s="1"/>
      <c r="KFV2181" s="650"/>
      <c r="KFW2181" s="645"/>
      <c r="KFX2181" s="659"/>
      <c r="KFY2181" s="654"/>
      <c r="KFZ2181" s="655"/>
      <c r="KGA2181" s="655"/>
      <c r="KGB2181" s="1"/>
      <c r="KGC2181" s="1"/>
      <c r="KGE2181" s="650"/>
      <c r="KGF2181" s="645"/>
      <c r="KGG2181" s="659"/>
      <c r="KGH2181" s="654"/>
      <c r="KGI2181" s="655"/>
      <c r="KGJ2181" s="655"/>
      <c r="KGK2181" s="1"/>
      <c r="KGL2181" s="1"/>
      <c r="KGN2181" s="650"/>
      <c r="KGO2181" s="645"/>
      <c r="KGP2181" s="659"/>
      <c r="KGQ2181" s="654"/>
      <c r="KGR2181" s="655"/>
      <c r="KGS2181" s="655"/>
      <c r="KGT2181" s="1"/>
      <c r="KGU2181" s="1"/>
      <c r="KGW2181" s="650"/>
      <c r="KGX2181" s="645"/>
      <c r="KGY2181" s="659"/>
      <c r="KGZ2181" s="654"/>
      <c r="KHA2181" s="655"/>
      <c r="KHB2181" s="655"/>
      <c r="KHC2181" s="1"/>
      <c r="KHD2181" s="1"/>
      <c r="KHF2181" s="650"/>
      <c r="KHG2181" s="645"/>
      <c r="KHH2181" s="659"/>
      <c r="KHI2181" s="654"/>
      <c r="KHJ2181" s="655"/>
      <c r="KHK2181" s="655"/>
      <c r="KHL2181" s="1"/>
      <c r="KHM2181" s="1"/>
      <c r="KHO2181" s="650"/>
      <c r="KHP2181" s="645"/>
      <c r="KHQ2181" s="659"/>
      <c r="KHR2181" s="654"/>
      <c r="KHS2181" s="655"/>
      <c r="KHT2181" s="655"/>
      <c r="KHU2181" s="1"/>
      <c r="KHV2181" s="1"/>
      <c r="KHX2181" s="650"/>
      <c r="KHY2181" s="645"/>
      <c r="KHZ2181" s="659"/>
      <c r="KIA2181" s="654"/>
      <c r="KIB2181" s="655"/>
      <c r="KIC2181" s="655"/>
      <c r="KID2181" s="1"/>
      <c r="KIE2181" s="1"/>
      <c r="KIG2181" s="650"/>
      <c r="KIH2181" s="645"/>
      <c r="KII2181" s="659"/>
      <c r="KIJ2181" s="654"/>
      <c r="KIK2181" s="655"/>
      <c r="KIL2181" s="655"/>
      <c r="KIM2181" s="1"/>
      <c r="KIN2181" s="1"/>
      <c r="KIP2181" s="650"/>
      <c r="KIQ2181" s="645"/>
      <c r="KIR2181" s="659"/>
      <c r="KIS2181" s="654"/>
      <c r="KIT2181" s="655"/>
      <c r="KIU2181" s="655"/>
      <c r="KIV2181" s="1"/>
      <c r="KIW2181" s="1"/>
      <c r="KIY2181" s="650"/>
      <c r="KIZ2181" s="645"/>
      <c r="KJA2181" s="659"/>
      <c r="KJB2181" s="654"/>
      <c r="KJC2181" s="655"/>
      <c r="KJD2181" s="655"/>
      <c r="KJE2181" s="1"/>
      <c r="KJF2181" s="1"/>
      <c r="KJH2181" s="650"/>
      <c r="KJI2181" s="645"/>
      <c r="KJJ2181" s="659"/>
      <c r="KJK2181" s="654"/>
      <c r="KJL2181" s="655"/>
      <c r="KJM2181" s="655"/>
      <c r="KJN2181" s="1"/>
      <c r="KJO2181" s="1"/>
      <c r="KJQ2181" s="650"/>
      <c r="KJR2181" s="645"/>
      <c r="KJS2181" s="659"/>
      <c r="KJT2181" s="654"/>
      <c r="KJU2181" s="655"/>
      <c r="KJV2181" s="655"/>
      <c r="KJW2181" s="1"/>
      <c r="KJX2181" s="1"/>
      <c r="KJZ2181" s="650"/>
      <c r="KKA2181" s="645"/>
      <c r="KKB2181" s="659"/>
      <c r="KKC2181" s="654"/>
      <c r="KKD2181" s="655"/>
      <c r="KKE2181" s="655"/>
      <c r="KKF2181" s="1"/>
      <c r="KKG2181" s="1"/>
      <c r="KKI2181" s="650"/>
      <c r="KKJ2181" s="645"/>
      <c r="KKK2181" s="659"/>
      <c r="KKL2181" s="654"/>
      <c r="KKM2181" s="655"/>
      <c r="KKN2181" s="655"/>
      <c r="KKO2181" s="1"/>
      <c r="KKP2181" s="1"/>
      <c r="KKR2181" s="650"/>
      <c r="KKS2181" s="645"/>
      <c r="KKT2181" s="659"/>
      <c r="KKU2181" s="654"/>
      <c r="KKV2181" s="655"/>
      <c r="KKW2181" s="655"/>
      <c r="KKX2181" s="1"/>
      <c r="KKY2181" s="1"/>
      <c r="KLA2181" s="650"/>
      <c r="KLB2181" s="645"/>
      <c r="KLC2181" s="659"/>
      <c r="KLD2181" s="654"/>
      <c r="KLE2181" s="655"/>
      <c r="KLF2181" s="655"/>
      <c r="KLG2181" s="1"/>
      <c r="KLH2181" s="1"/>
      <c r="KLJ2181" s="650"/>
      <c r="KLK2181" s="645"/>
      <c r="KLL2181" s="659"/>
      <c r="KLM2181" s="654"/>
      <c r="KLN2181" s="655"/>
      <c r="KLO2181" s="655"/>
      <c r="KLP2181" s="1"/>
      <c r="KLQ2181" s="1"/>
      <c r="KLS2181" s="650"/>
      <c r="KLT2181" s="645"/>
      <c r="KLU2181" s="659"/>
      <c r="KLV2181" s="654"/>
      <c r="KLW2181" s="655"/>
      <c r="KLX2181" s="655"/>
      <c r="KLY2181" s="1"/>
      <c r="KLZ2181" s="1"/>
      <c r="KMB2181" s="650"/>
      <c r="KMC2181" s="645"/>
      <c r="KMD2181" s="659"/>
      <c r="KME2181" s="654"/>
      <c r="KMF2181" s="655"/>
      <c r="KMG2181" s="655"/>
      <c r="KMH2181" s="1"/>
      <c r="KMI2181" s="1"/>
      <c r="KMK2181" s="650"/>
      <c r="KML2181" s="645"/>
      <c r="KMM2181" s="659"/>
      <c r="KMN2181" s="654"/>
      <c r="KMO2181" s="655"/>
      <c r="KMP2181" s="655"/>
      <c r="KMQ2181" s="1"/>
      <c r="KMR2181" s="1"/>
      <c r="KMT2181" s="650"/>
      <c r="KMU2181" s="645"/>
      <c r="KMV2181" s="659"/>
      <c r="KMW2181" s="654"/>
      <c r="KMX2181" s="655"/>
      <c r="KMY2181" s="655"/>
      <c r="KMZ2181" s="1"/>
      <c r="KNA2181" s="1"/>
      <c r="KNC2181" s="650"/>
      <c r="KND2181" s="645"/>
      <c r="KNE2181" s="659"/>
      <c r="KNF2181" s="654"/>
      <c r="KNG2181" s="655"/>
      <c r="KNH2181" s="655"/>
      <c r="KNI2181" s="1"/>
      <c r="KNJ2181" s="1"/>
      <c r="KNL2181" s="650"/>
      <c r="KNM2181" s="645"/>
      <c r="KNN2181" s="659"/>
      <c r="KNO2181" s="654"/>
      <c r="KNP2181" s="655"/>
      <c r="KNQ2181" s="655"/>
      <c r="KNR2181" s="1"/>
      <c r="KNS2181" s="1"/>
      <c r="KNU2181" s="650"/>
      <c r="KNV2181" s="645"/>
      <c r="KNW2181" s="659"/>
      <c r="KNX2181" s="654"/>
      <c r="KNY2181" s="655"/>
      <c r="KNZ2181" s="655"/>
      <c r="KOA2181" s="1"/>
      <c r="KOB2181" s="1"/>
      <c r="KOD2181" s="650"/>
      <c r="KOE2181" s="645"/>
      <c r="KOF2181" s="659"/>
      <c r="KOG2181" s="654"/>
      <c r="KOH2181" s="655"/>
      <c r="KOI2181" s="655"/>
      <c r="KOJ2181" s="1"/>
      <c r="KOK2181" s="1"/>
      <c r="KOM2181" s="650"/>
      <c r="KON2181" s="645"/>
      <c r="KOO2181" s="659"/>
      <c r="KOP2181" s="654"/>
      <c r="KOQ2181" s="655"/>
      <c r="KOR2181" s="655"/>
      <c r="KOS2181" s="1"/>
      <c r="KOT2181" s="1"/>
      <c r="KOV2181" s="650"/>
      <c r="KOW2181" s="645"/>
      <c r="KOX2181" s="659"/>
      <c r="KOY2181" s="654"/>
      <c r="KOZ2181" s="655"/>
      <c r="KPA2181" s="655"/>
      <c r="KPB2181" s="1"/>
      <c r="KPC2181" s="1"/>
      <c r="KPE2181" s="650"/>
      <c r="KPF2181" s="645"/>
      <c r="KPG2181" s="659"/>
      <c r="KPH2181" s="654"/>
      <c r="KPI2181" s="655"/>
      <c r="KPJ2181" s="655"/>
      <c r="KPK2181" s="1"/>
      <c r="KPL2181" s="1"/>
      <c r="KPN2181" s="650"/>
      <c r="KPO2181" s="645"/>
      <c r="KPP2181" s="659"/>
      <c r="KPQ2181" s="654"/>
      <c r="KPR2181" s="655"/>
      <c r="KPS2181" s="655"/>
      <c r="KPT2181" s="1"/>
      <c r="KPU2181" s="1"/>
      <c r="KPW2181" s="650"/>
      <c r="KPX2181" s="645"/>
      <c r="KPY2181" s="659"/>
      <c r="KPZ2181" s="654"/>
      <c r="KQA2181" s="655"/>
      <c r="KQB2181" s="655"/>
      <c r="KQC2181" s="1"/>
      <c r="KQD2181" s="1"/>
      <c r="KQF2181" s="650"/>
      <c r="KQG2181" s="645"/>
      <c r="KQH2181" s="659"/>
      <c r="KQI2181" s="654"/>
      <c r="KQJ2181" s="655"/>
      <c r="KQK2181" s="655"/>
      <c r="KQL2181" s="1"/>
      <c r="KQM2181" s="1"/>
      <c r="KQO2181" s="650"/>
      <c r="KQP2181" s="645"/>
      <c r="KQQ2181" s="659"/>
      <c r="KQR2181" s="654"/>
      <c r="KQS2181" s="655"/>
      <c r="KQT2181" s="655"/>
      <c r="KQU2181" s="1"/>
      <c r="KQV2181" s="1"/>
      <c r="KQX2181" s="650"/>
      <c r="KQY2181" s="645"/>
      <c r="KQZ2181" s="659"/>
      <c r="KRA2181" s="654"/>
      <c r="KRB2181" s="655"/>
      <c r="KRC2181" s="655"/>
      <c r="KRD2181" s="1"/>
      <c r="KRE2181" s="1"/>
      <c r="KRG2181" s="650"/>
      <c r="KRH2181" s="645"/>
      <c r="KRI2181" s="659"/>
      <c r="KRJ2181" s="654"/>
      <c r="KRK2181" s="655"/>
      <c r="KRL2181" s="655"/>
      <c r="KRM2181" s="1"/>
      <c r="KRN2181" s="1"/>
      <c r="KRP2181" s="650"/>
      <c r="KRQ2181" s="645"/>
      <c r="KRR2181" s="659"/>
      <c r="KRS2181" s="654"/>
      <c r="KRT2181" s="655"/>
      <c r="KRU2181" s="655"/>
      <c r="KRV2181" s="1"/>
      <c r="KRW2181" s="1"/>
      <c r="KRY2181" s="650"/>
      <c r="KRZ2181" s="645"/>
      <c r="KSA2181" s="659"/>
      <c r="KSB2181" s="654"/>
      <c r="KSC2181" s="655"/>
      <c r="KSD2181" s="655"/>
      <c r="KSE2181" s="1"/>
      <c r="KSF2181" s="1"/>
      <c r="KSH2181" s="650"/>
      <c r="KSI2181" s="645"/>
      <c r="KSJ2181" s="659"/>
      <c r="KSK2181" s="654"/>
      <c r="KSL2181" s="655"/>
      <c r="KSM2181" s="655"/>
      <c r="KSN2181" s="1"/>
      <c r="KSO2181" s="1"/>
      <c r="KSQ2181" s="650"/>
      <c r="KSR2181" s="645"/>
      <c r="KSS2181" s="659"/>
      <c r="KST2181" s="654"/>
      <c r="KSU2181" s="655"/>
      <c r="KSV2181" s="655"/>
      <c r="KSW2181" s="1"/>
      <c r="KSX2181" s="1"/>
      <c r="KSZ2181" s="650"/>
      <c r="KTA2181" s="645"/>
      <c r="KTB2181" s="659"/>
      <c r="KTC2181" s="654"/>
      <c r="KTD2181" s="655"/>
      <c r="KTE2181" s="655"/>
      <c r="KTF2181" s="1"/>
      <c r="KTG2181" s="1"/>
      <c r="KTI2181" s="650"/>
      <c r="KTJ2181" s="645"/>
      <c r="KTK2181" s="659"/>
      <c r="KTL2181" s="654"/>
      <c r="KTM2181" s="655"/>
      <c r="KTN2181" s="655"/>
      <c r="KTO2181" s="1"/>
      <c r="KTP2181" s="1"/>
      <c r="KTR2181" s="650"/>
      <c r="KTS2181" s="645"/>
      <c r="KTT2181" s="659"/>
      <c r="KTU2181" s="654"/>
      <c r="KTV2181" s="655"/>
      <c r="KTW2181" s="655"/>
      <c r="KTX2181" s="1"/>
      <c r="KTY2181" s="1"/>
      <c r="KUA2181" s="650"/>
      <c r="KUB2181" s="645"/>
      <c r="KUC2181" s="659"/>
      <c r="KUD2181" s="654"/>
      <c r="KUE2181" s="655"/>
      <c r="KUF2181" s="655"/>
      <c r="KUG2181" s="1"/>
      <c r="KUH2181" s="1"/>
      <c r="KUJ2181" s="650"/>
      <c r="KUK2181" s="645"/>
      <c r="KUL2181" s="659"/>
      <c r="KUM2181" s="654"/>
      <c r="KUN2181" s="655"/>
      <c r="KUO2181" s="655"/>
      <c r="KUP2181" s="1"/>
      <c r="KUQ2181" s="1"/>
      <c r="KUS2181" s="650"/>
      <c r="KUT2181" s="645"/>
      <c r="KUU2181" s="659"/>
      <c r="KUV2181" s="654"/>
      <c r="KUW2181" s="655"/>
      <c r="KUX2181" s="655"/>
      <c r="KUY2181" s="1"/>
      <c r="KUZ2181" s="1"/>
      <c r="KVB2181" s="650"/>
      <c r="KVC2181" s="645"/>
      <c r="KVD2181" s="659"/>
      <c r="KVE2181" s="654"/>
      <c r="KVF2181" s="655"/>
      <c r="KVG2181" s="655"/>
      <c r="KVH2181" s="1"/>
      <c r="KVI2181" s="1"/>
      <c r="KVK2181" s="650"/>
      <c r="KVL2181" s="645"/>
      <c r="KVM2181" s="659"/>
      <c r="KVN2181" s="654"/>
      <c r="KVO2181" s="655"/>
      <c r="KVP2181" s="655"/>
      <c r="KVQ2181" s="1"/>
      <c r="KVR2181" s="1"/>
      <c r="KVT2181" s="650"/>
      <c r="KVU2181" s="645"/>
      <c r="KVV2181" s="659"/>
      <c r="KVW2181" s="654"/>
      <c r="KVX2181" s="655"/>
      <c r="KVY2181" s="655"/>
      <c r="KVZ2181" s="1"/>
      <c r="KWA2181" s="1"/>
      <c r="KWC2181" s="650"/>
      <c r="KWD2181" s="645"/>
      <c r="KWE2181" s="659"/>
      <c r="KWF2181" s="654"/>
      <c r="KWG2181" s="655"/>
      <c r="KWH2181" s="655"/>
      <c r="KWI2181" s="1"/>
      <c r="KWJ2181" s="1"/>
      <c r="KWL2181" s="650"/>
      <c r="KWM2181" s="645"/>
      <c r="KWN2181" s="659"/>
      <c r="KWO2181" s="654"/>
      <c r="KWP2181" s="655"/>
      <c r="KWQ2181" s="655"/>
      <c r="KWR2181" s="1"/>
      <c r="KWS2181" s="1"/>
      <c r="KWU2181" s="650"/>
      <c r="KWV2181" s="645"/>
      <c r="KWW2181" s="659"/>
      <c r="KWX2181" s="654"/>
      <c r="KWY2181" s="655"/>
      <c r="KWZ2181" s="655"/>
      <c r="KXA2181" s="1"/>
      <c r="KXB2181" s="1"/>
      <c r="KXD2181" s="650"/>
      <c r="KXE2181" s="645"/>
      <c r="KXF2181" s="659"/>
      <c r="KXG2181" s="654"/>
      <c r="KXH2181" s="655"/>
      <c r="KXI2181" s="655"/>
      <c r="KXJ2181" s="1"/>
      <c r="KXK2181" s="1"/>
      <c r="KXM2181" s="650"/>
      <c r="KXN2181" s="645"/>
      <c r="KXO2181" s="659"/>
      <c r="KXP2181" s="654"/>
      <c r="KXQ2181" s="655"/>
      <c r="KXR2181" s="655"/>
      <c r="KXS2181" s="1"/>
      <c r="KXT2181" s="1"/>
      <c r="KXV2181" s="650"/>
      <c r="KXW2181" s="645"/>
      <c r="KXX2181" s="659"/>
      <c r="KXY2181" s="654"/>
      <c r="KXZ2181" s="655"/>
      <c r="KYA2181" s="655"/>
      <c r="KYB2181" s="1"/>
      <c r="KYC2181" s="1"/>
      <c r="KYE2181" s="650"/>
      <c r="KYF2181" s="645"/>
      <c r="KYG2181" s="659"/>
      <c r="KYH2181" s="654"/>
      <c r="KYI2181" s="655"/>
      <c r="KYJ2181" s="655"/>
      <c r="KYK2181" s="1"/>
      <c r="KYL2181" s="1"/>
      <c r="KYN2181" s="650"/>
      <c r="KYO2181" s="645"/>
      <c r="KYP2181" s="659"/>
      <c r="KYQ2181" s="654"/>
      <c r="KYR2181" s="655"/>
      <c r="KYS2181" s="655"/>
      <c r="KYT2181" s="1"/>
      <c r="KYU2181" s="1"/>
      <c r="KYW2181" s="650"/>
      <c r="KYX2181" s="645"/>
      <c r="KYY2181" s="659"/>
      <c r="KYZ2181" s="654"/>
      <c r="KZA2181" s="655"/>
      <c r="KZB2181" s="655"/>
      <c r="KZC2181" s="1"/>
      <c r="KZD2181" s="1"/>
      <c r="KZF2181" s="650"/>
      <c r="KZG2181" s="645"/>
      <c r="KZH2181" s="659"/>
      <c r="KZI2181" s="654"/>
      <c r="KZJ2181" s="655"/>
      <c r="KZK2181" s="655"/>
      <c r="KZL2181" s="1"/>
      <c r="KZM2181" s="1"/>
      <c r="KZO2181" s="650"/>
      <c r="KZP2181" s="645"/>
      <c r="KZQ2181" s="659"/>
      <c r="KZR2181" s="654"/>
      <c r="KZS2181" s="655"/>
      <c r="KZT2181" s="655"/>
      <c r="KZU2181" s="1"/>
      <c r="KZV2181" s="1"/>
      <c r="KZX2181" s="650"/>
      <c r="KZY2181" s="645"/>
      <c r="KZZ2181" s="659"/>
      <c r="LAA2181" s="654"/>
      <c r="LAB2181" s="655"/>
      <c r="LAC2181" s="655"/>
      <c r="LAD2181" s="1"/>
      <c r="LAE2181" s="1"/>
      <c r="LAG2181" s="650"/>
      <c r="LAH2181" s="645"/>
      <c r="LAI2181" s="659"/>
      <c r="LAJ2181" s="654"/>
      <c r="LAK2181" s="655"/>
      <c r="LAL2181" s="655"/>
      <c r="LAM2181" s="1"/>
      <c r="LAN2181" s="1"/>
      <c r="LAP2181" s="650"/>
      <c r="LAQ2181" s="645"/>
      <c r="LAR2181" s="659"/>
      <c r="LAS2181" s="654"/>
      <c r="LAT2181" s="655"/>
      <c r="LAU2181" s="655"/>
      <c r="LAV2181" s="1"/>
      <c r="LAW2181" s="1"/>
      <c r="LAY2181" s="650"/>
      <c r="LAZ2181" s="645"/>
      <c r="LBA2181" s="659"/>
      <c r="LBB2181" s="654"/>
      <c r="LBC2181" s="655"/>
      <c r="LBD2181" s="655"/>
      <c r="LBE2181" s="1"/>
      <c r="LBF2181" s="1"/>
      <c r="LBH2181" s="650"/>
      <c r="LBI2181" s="645"/>
      <c r="LBJ2181" s="659"/>
      <c r="LBK2181" s="654"/>
      <c r="LBL2181" s="655"/>
      <c r="LBM2181" s="655"/>
      <c r="LBN2181" s="1"/>
      <c r="LBO2181" s="1"/>
      <c r="LBQ2181" s="650"/>
      <c r="LBR2181" s="645"/>
      <c r="LBS2181" s="659"/>
      <c r="LBT2181" s="654"/>
      <c r="LBU2181" s="655"/>
      <c r="LBV2181" s="655"/>
      <c r="LBW2181" s="1"/>
      <c r="LBX2181" s="1"/>
      <c r="LBZ2181" s="650"/>
      <c r="LCA2181" s="645"/>
      <c r="LCB2181" s="659"/>
      <c r="LCC2181" s="654"/>
      <c r="LCD2181" s="655"/>
      <c r="LCE2181" s="655"/>
      <c r="LCF2181" s="1"/>
      <c r="LCG2181" s="1"/>
      <c r="LCI2181" s="650"/>
      <c r="LCJ2181" s="645"/>
      <c r="LCK2181" s="659"/>
      <c r="LCL2181" s="654"/>
      <c r="LCM2181" s="655"/>
      <c r="LCN2181" s="655"/>
      <c r="LCO2181" s="1"/>
      <c r="LCP2181" s="1"/>
      <c r="LCR2181" s="650"/>
      <c r="LCS2181" s="645"/>
      <c r="LCT2181" s="659"/>
      <c r="LCU2181" s="654"/>
      <c r="LCV2181" s="655"/>
      <c r="LCW2181" s="655"/>
      <c r="LCX2181" s="1"/>
      <c r="LCY2181" s="1"/>
      <c r="LDA2181" s="650"/>
      <c r="LDB2181" s="645"/>
      <c r="LDC2181" s="659"/>
      <c r="LDD2181" s="654"/>
      <c r="LDE2181" s="655"/>
      <c r="LDF2181" s="655"/>
      <c r="LDG2181" s="1"/>
      <c r="LDH2181" s="1"/>
      <c r="LDJ2181" s="650"/>
      <c r="LDK2181" s="645"/>
      <c r="LDL2181" s="659"/>
      <c r="LDM2181" s="654"/>
      <c r="LDN2181" s="655"/>
      <c r="LDO2181" s="655"/>
      <c r="LDP2181" s="1"/>
      <c r="LDQ2181" s="1"/>
      <c r="LDS2181" s="650"/>
      <c r="LDT2181" s="645"/>
      <c r="LDU2181" s="659"/>
      <c r="LDV2181" s="654"/>
      <c r="LDW2181" s="655"/>
      <c r="LDX2181" s="655"/>
      <c r="LDY2181" s="1"/>
      <c r="LDZ2181" s="1"/>
      <c r="LEB2181" s="650"/>
      <c r="LEC2181" s="645"/>
      <c r="LED2181" s="659"/>
      <c r="LEE2181" s="654"/>
      <c r="LEF2181" s="655"/>
      <c r="LEG2181" s="655"/>
      <c r="LEH2181" s="1"/>
      <c r="LEI2181" s="1"/>
      <c r="LEK2181" s="650"/>
      <c r="LEL2181" s="645"/>
      <c r="LEM2181" s="659"/>
      <c r="LEN2181" s="654"/>
      <c r="LEO2181" s="655"/>
      <c r="LEP2181" s="655"/>
      <c r="LEQ2181" s="1"/>
      <c r="LER2181" s="1"/>
      <c r="LET2181" s="650"/>
      <c r="LEU2181" s="645"/>
      <c r="LEV2181" s="659"/>
      <c r="LEW2181" s="654"/>
      <c r="LEX2181" s="655"/>
      <c r="LEY2181" s="655"/>
      <c r="LEZ2181" s="1"/>
      <c r="LFA2181" s="1"/>
      <c r="LFC2181" s="650"/>
      <c r="LFD2181" s="645"/>
      <c r="LFE2181" s="659"/>
      <c r="LFF2181" s="654"/>
      <c r="LFG2181" s="655"/>
      <c r="LFH2181" s="655"/>
      <c r="LFI2181" s="1"/>
      <c r="LFJ2181" s="1"/>
      <c r="LFL2181" s="650"/>
      <c r="LFM2181" s="645"/>
      <c r="LFN2181" s="659"/>
      <c r="LFO2181" s="654"/>
      <c r="LFP2181" s="655"/>
      <c r="LFQ2181" s="655"/>
      <c r="LFR2181" s="1"/>
      <c r="LFS2181" s="1"/>
      <c r="LFU2181" s="650"/>
      <c r="LFV2181" s="645"/>
      <c r="LFW2181" s="659"/>
      <c r="LFX2181" s="654"/>
      <c r="LFY2181" s="655"/>
      <c r="LFZ2181" s="655"/>
      <c r="LGA2181" s="1"/>
      <c r="LGB2181" s="1"/>
      <c r="LGD2181" s="650"/>
      <c r="LGE2181" s="645"/>
      <c r="LGF2181" s="659"/>
      <c r="LGG2181" s="654"/>
      <c r="LGH2181" s="655"/>
      <c r="LGI2181" s="655"/>
      <c r="LGJ2181" s="1"/>
      <c r="LGK2181" s="1"/>
      <c r="LGM2181" s="650"/>
      <c r="LGN2181" s="645"/>
      <c r="LGO2181" s="659"/>
      <c r="LGP2181" s="654"/>
      <c r="LGQ2181" s="655"/>
      <c r="LGR2181" s="655"/>
      <c r="LGS2181" s="1"/>
      <c r="LGT2181" s="1"/>
      <c r="LGV2181" s="650"/>
      <c r="LGW2181" s="645"/>
      <c r="LGX2181" s="659"/>
      <c r="LGY2181" s="654"/>
      <c r="LGZ2181" s="655"/>
      <c r="LHA2181" s="655"/>
      <c r="LHB2181" s="1"/>
      <c r="LHC2181" s="1"/>
      <c r="LHE2181" s="650"/>
      <c r="LHF2181" s="645"/>
      <c r="LHG2181" s="659"/>
      <c r="LHH2181" s="654"/>
      <c r="LHI2181" s="655"/>
      <c r="LHJ2181" s="655"/>
      <c r="LHK2181" s="1"/>
      <c r="LHL2181" s="1"/>
      <c r="LHN2181" s="650"/>
      <c r="LHO2181" s="645"/>
      <c r="LHP2181" s="659"/>
      <c r="LHQ2181" s="654"/>
      <c r="LHR2181" s="655"/>
      <c r="LHS2181" s="655"/>
      <c r="LHT2181" s="1"/>
      <c r="LHU2181" s="1"/>
      <c r="LHW2181" s="650"/>
      <c r="LHX2181" s="645"/>
      <c r="LHY2181" s="659"/>
      <c r="LHZ2181" s="654"/>
      <c r="LIA2181" s="655"/>
      <c r="LIB2181" s="655"/>
      <c r="LIC2181" s="1"/>
      <c r="LID2181" s="1"/>
      <c r="LIF2181" s="650"/>
      <c r="LIG2181" s="645"/>
      <c r="LIH2181" s="659"/>
      <c r="LII2181" s="654"/>
      <c r="LIJ2181" s="655"/>
      <c r="LIK2181" s="655"/>
      <c r="LIL2181" s="1"/>
      <c r="LIM2181" s="1"/>
      <c r="LIO2181" s="650"/>
      <c r="LIP2181" s="645"/>
      <c r="LIQ2181" s="659"/>
      <c r="LIR2181" s="654"/>
      <c r="LIS2181" s="655"/>
      <c r="LIT2181" s="655"/>
      <c r="LIU2181" s="1"/>
      <c r="LIV2181" s="1"/>
      <c r="LIX2181" s="650"/>
      <c r="LIY2181" s="645"/>
      <c r="LIZ2181" s="659"/>
      <c r="LJA2181" s="654"/>
      <c r="LJB2181" s="655"/>
      <c r="LJC2181" s="655"/>
      <c r="LJD2181" s="1"/>
      <c r="LJE2181" s="1"/>
      <c r="LJG2181" s="650"/>
      <c r="LJH2181" s="645"/>
      <c r="LJI2181" s="659"/>
      <c r="LJJ2181" s="654"/>
      <c r="LJK2181" s="655"/>
      <c r="LJL2181" s="655"/>
      <c r="LJM2181" s="1"/>
      <c r="LJN2181" s="1"/>
      <c r="LJP2181" s="650"/>
      <c r="LJQ2181" s="645"/>
      <c r="LJR2181" s="659"/>
      <c r="LJS2181" s="654"/>
      <c r="LJT2181" s="655"/>
      <c r="LJU2181" s="655"/>
      <c r="LJV2181" s="1"/>
      <c r="LJW2181" s="1"/>
      <c r="LJY2181" s="650"/>
      <c r="LJZ2181" s="645"/>
      <c r="LKA2181" s="659"/>
      <c r="LKB2181" s="654"/>
      <c r="LKC2181" s="655"/>
      <c r="LKD2181" s="655"/>
      <c r="LKE2181" s="1"/>
      <c r="LKF2181" s="1"/>
      <c r="LKH2181" s="650"/>
      <c r="LKI2181" s="645"/>
      <c r="LKJ2181" s="659"/>
      <c r="LKK2181" s="654"/>
      <c r="LKL2181" s="655"/>
      <c r="LKM2181" s="655"/>
      <c r="LKN2181" s="1"/>
      <c r="LKO2181" s="1"/>
      <c r="LKQ2181" s="650"/>
      <c r="LKR2181" s="645"/>
      <c r="LKS2181" s="659"/>
      <c r="LKT2181" s="654"/>
      <c r="LKU2181" s="655"/>
      <c r="LKV2181" s="655"/>
      <c r="LKW2181" s="1"/>
      <c r="LKX2181" s="1"/>
      <c r="LKZ2181" s="650"/>
      <c r="LLA2181" s="645"/>
      <c r="LLB2181" s="659"/>
      <c r="LLC2181" s="654"/>
      <c r="LLD2181" s="655"/>
      <c r="LLE2181" s="655"/>
      <c r="LLF2181" s="1"/>
      <c r="LLG2181" s="1"/>
      <c r="LLI2181" s="650"/>
      <c r="LLJ2181" s="645"/>
      <c r="LLK2181" s="659"/>
      <c r="LLL2181" s="654"/>
      <c r="LLM2181" s="655"/>
      <c r="LLN2181" s="655"/>
      <c r="LLO2181" s="1"/>
      <c r="LLP2181" s="1"/>
      <c r="LLR2181" s="650"/>
      <c r="LLS2181" s="645"/>
      <c r="LLT2181" s="659"/>
      <c r="LLU2181" s="654"/>
      <c r="LLV2181" s="655"/>
      <c r="LLW2181" s="655"/>
      <c r="LLX2181" s="1"/>
      <c r="LLY2181" s="1"/>
      <c r="LMA2181" s="650"/>
      <c r="LMB2181" s="645"/>
      <c r="LMC2181" s="659"/>
      <c r="LMD2181" s="654"/>
      <c r="LME2181" s="655"/>
      <c r="LMF2181" s="655"/>
      <c r="LMG2181" s="1"/>
      <c r="LMH2181" s="1"/>
      <c r="LMJ2181" s="650"/>
      <c r="LMK2181" s="645"/>
      <c r="LML2181" s="659"/>
      <c r="LMM2181" s="654"/>
      <c r="LMN2181" s="655"/>
      <c r="LMO2181" s="655"/>
      <c r="LMP2181" s="1"/>
      <c r="LMQ2181" s="1"/>
      <c r="LMS2181" s="650"/>
      <c r="LMT2181" s="645"/>
      <c r="LMU2181" s="659"/>
      <c r="LMV2181" s="654"/>
      <c r="LMW2181" s="655"/>
      <c r="LMX2181" s="655"/>
      <c r="LMY2181" s="1"/>
      <c r="LMZ2181" s="1"/>
      <c r="LNB2181" s="650"/>
      <c r="LNC2181" s="645"/>
      <c r="LND2181" s="659"/>
      <c r="LNE2181" s="654"/>
      <c r="LNF2181" s="655"/>
      <c r="LNG2181" s="655"/>
      <c r="LNH2181" s="1"/>
      <c r="LNI2181" s="1"/>
      <c r="LNK2181" s="650"/>
      <c r="LNL2181" s="645"/>
      <c r="LNM2181" s="659"/>
      <c r="LNN2181" s="654"/>
      <c r="LNO2181" s="655"/>
      <c r="LNP2181" s="655"/>
      <c r="LNQ2181" s="1"/>
      <c r="LNR2181" s="1"/>
      <c r="LNT2181" s="650"/>
      <c r="LNU2181" s="645"/>
      <c r="LNV2181" s="659"/>
      <c r="LNW2181" s="654"/>
      <c r="LNX2181" s="655"/>
      <c r="LNY2181" s="655"/>
      <c r="LNZ2181" s="1"/>
      <c r="LOA2181" s="1"/>
      <c r="LOC2181" s="650"/>
      <c r="LOD2181" s="645"/>
      <c r="LOE2181" s="659"/>
      <c r="LOF2181" s="654"/>
      <c r="LOG2181" s="655"/>
      <c r="LOH2181" s="655"/>
      <c r="LOI2181" s="1"/>
      <c r="LOJ2181" s="1"/>
      <c r="LOL2181" s="650"/>
      <c r="LOM2181" s="645"/>
      <c r="LON2181" s="659"/>
      <c r="LOO2181" s="654"/>
      <c r="LOP2181" s="655"/>
      <c r="LOQ2181" s="655"/>
      <c r="LOR2181" s="1"/>
      <c r="LOS2181" s="1"/>
      <c r="LOU2181" s="650"/>
      <c r="LOV2181" s="645"/>
      <c r="LOW2181" s="659"/>
      <c r="LOX2181" s="654"/>
      <c r="LOY2181" s="655"/>
      <c r="LOZ2181" s="655"/>
      <c r="LPA2181" s="1"/>
      <c r="LPB2181" s="1"/>
      <c r="LPD2181" s="650"/>
      <c r="LPE2181" s="645"/>
      <c r="LPF2181" s="659"/>
      <c r="LPG2181" s="654"/>
      <c r="LPH2181" s="655"/>
      <c r="LPI2181" s="655"/>
      <c r="LPJ2181" s="1"/>
      <c r="LPK2181" s="1"/>
      <c r="LPM2181" s="650"/>
      <c r="LPN2181" s="645"/>
      <c r="LPO2181" s="659"/>
      <c r="LPP2181" s="654"/>
      <c r="LPQ2181" s="655"/>
      <c r="LPR2181" s="655"/>
      <c r="LPS2181" s="1"/>
      <c r="LPT2181" s="1"/>
      <c r="LPV2181" s="650"/>
      <c r="LPW2181" s="645"/>
      <c r="LPX2181" s="659"/>
      <c r="LPY2181" s="654"/>
      <c r="LPZ2181" s="655"/>
      <c r="LQA2181" s="655"/>
      <c r="LQB2181" s="1"/>
      <c r="LQC2181" s="1"/>
      <c r="LQE2181" s="650"/>
      <c r="LQF2181" s="645"/>
      <c r="LQG2181" s="659"/>
      <c r="LQH2181" s="654"/>
      <c r="LQI2181" s="655"/>
      <c r="LQJ2181" s="655"/>
      <c r="LQK2181" s="1"/>
      <c r="LQL2181" s="1"/>
      <c r="LQN2181" s="650"/>
      <c r="LQO2181" s="645"/>
      <c r="LQP2181" s="659"/>
      <c r="LQQ2181" s="654"/>
      <c r="LQR2181" s="655"/>
      <c r="LQS2181" s="655"/>
      <c r="LQT2181" s="1"/>
      <c r="LQU2181" s="1"/>
      <c r="LQW2181" s="650"/>
      <c r="LQX2181" s="645"/>
      <c r="LQY2181" s="659"/>
      <c r="LQZ2181" s="654"/>
      <c r="LRA2181" s="655"/>
      <c r="LRB2181" s="655"/>
      <c r="LRC2181" s="1"/>
      <c r="LRD2181" s="1"/>
      <c r="LRF2181" s="650"/>
      <c r="LRG2181" s="645"/>
      <c r="LRH2181" s="659"/>
      <c r="LRI2181" s="654"/>
      <c r="LRJ2181" s="655"/>
      <c r="LRK2181" s="655"/>
      <c r="LRL2181" s="1"/>
      <c r="LRM2181" s="1"/>
      <c r="LRO2181" s="650"/>
      <c r="LRP2181" s="645"/>
      <c r="LRQ2181" s="659"/>
      <c r="LRR2181" s="654"/>
      <c r="LRS2181" s="655"/>
      <c r="LRT2181" s="655"/>
      <c r="LRU2181" s="1"/>
      <c r="LRV2181" s="1"/>
      <c r="LRX2181" s="650"/>
      <c r="LRY2181" s="645"/>
      <c r="LRZ2181" s="659"/>
      <c r="LSA2181" s="654"/>
      <c r="LSB2181" s="655"/>
      <c r="LSC2181" s="655"/>
      <c r="LSD2181" s="1"/>
      <c r="LSE2181" s="1"/>
      <c r="LSG2181" s="650"/>
      <c r="LSH2181" s="645"/>
      <c r="LSI2181" s="659"/>
      <c r="LSJ2181" s="654"/>
      <c r="LSK2181" s="655"/>
      <c r="LSL2181" s="655"/>
      <c r="LSM2181" s="1"/>
      <c r="LSN2181" s="1"/>
      <c r="LSP2181" s="650"/>
      <c r="LSQ2181" s="645"/>
      <c r="LSR2181" s="659"/>
      <c r="LSS2181" s="654"/>
      <c r="LST2181" s="655"/>
      <c r="LSU2181" s="655"/>
      <c r="LSV2181" s="1"/>
      <c r="LSW2181" s="1"/>
      <c r="LSY2181" s="650"/>
      <c r="LSZ2181" s="645"/>
      <c r="LTA2181" s="659"/>
      <c r="LTB2181" s="654"/>
      <c r="LTC2181" s="655"/>
      <c r="LTD2181" s="655"/>
      <c r="LTE2181" s="1"/>
      <c r="LTF2181" s="1"/>
      <c r="LTH2181" s="650"/>
      <c r="LTI2181" s="645"/>
      <c r="LTJ2181" s="659"/>
      <c r="LTK2181" s="654"/>
      <c r="LTL2181" s="655"/>
      <c r="LTM2181" s="655"/>
      <c r="LTN2181" s="1"/>
      <c r="LTO2181" s="1"/>
      <c r="LTQ2181" s="650"/>
      <c r="LTR2181" s="645"/>
      <c r="LTS2181" s="659"/>
      <c r="LTT2181" s="654"/>
      <c r="LTU2181" s="655"/>
      <c r="LTV2181" s="655"/>
      <c r="LTW2181" s="1"/>
      <c r="LTX2181" s="1"/>
      <c r="LTZ2181" s="650"/>
      <c r="LUA2181" s="645"/>
      <c r="LUB2181" s="659"/>
      <c r="LUC2181" s="654"/>
      <c r="LUD2181" s="655"/>
      <c r="LUE2181" s="655"/>
      <c r="LUF2181" s="1"/>
      <c r="LUG2181" s="1"/>
      <c r="LUI2181" s="650"/>
      <c r="LUJ2181" s="645"/>
      <c r="LUK2181" s="659"/>
      <c r="LUL2181" s="654"/>
      <c r="LUM2181" s="655"/>
      <c r="LUN2181" s="655"/>
      <c r="LUO2181" s="1"/>
      <c r="LUP2181" s="1"/>
      <c r="LUR2181" s="650"/>
      <c r="LUS2181" s="645"/>
      <c r="LUT2181" s="659"/>
      <c r="LUU2181" s="654"/>
      <c r="LUV2181" s="655"/>
      <c r="LUW2181" s="655"/>
      <c r="LUX2181" s="1"/>
      <c r="LUY2181" s="1"/>
      <c r="LVA2181" s="650"/>
      <c r="LVB2181" s="645"/>
      <c r="LVC2181" s="659"/>
      <c r="LVD2181" s="654"/>
      <c r="LVE2181" s="655"/>
      <c r="LVF2181" s="655"/>
      <c r="LVG2181" s="1"/>
      <c r="LVH2181" s="1"/>
      <c r="LVJ2181" s="650"/>
      <c r="LVK2181" s="645"/>
      <c r="LVL2181" s="659"/>
      <c r="LVM2181" s="654"/>
      <c r="LVN2181" s="655"/>
      <c r="LVO2181" s="655"/>
      <c r="LVP2181" s="1"/>
      <c r="LVQ2181" s="1"/>
      <c r="LVS2181" s="650"/>
      <c r="LVT2181" s="645"/>
      <c r="LVU2181" s="659"/>
      <c r="LVV2181" s="654"/>
      <c r="LVW2181" s="655"/>
      <c r="LVX2181" s="655"/>
      <c r="LVY2181" s="1"/>
      <c r="LVZ2181" s="1"/>
      <c r="LWB2181" s="650"/>
      <c r="LWC2181" s="645"/>
      <c r="LWD2181" s="659"/>
      <c r="LWE2181" s="654"/>
      <c r="LWF2181" s="655"/>
      <c r="LWG2181" s="655"/>
      <c r="LWH2181" s="1"/>
      <c r="LWI2181" s="1"/>
      <c r="LWK2181" s="650"/>
      <c r="LWL2181" s="645"/>
      <c r="LWM2181" s="659"/>
      <c r="LWN2181" s="654"/>
      <c r="LWO2181" s="655"/>
      <c r="LWP2181" s="655"/>
      <c r="LWQ2181" s="1"/>
      <c r="LWR2181" s="1"/>
      <c r="LWT2181" s="650"/>
      <c r="LWU2181" s="645"/>
      <c r="LWV2181" s="659"/>
      <c r="LWW2181" s="654"/>
      <c r="LWX2181" s="655"/>
      <c r="LWY2181" s="655"/>
      <c r="LWZ2181" s="1"/>
      <c r="LXA2181" s="1"/>
      <c r="LXC2181" s="650"/>
      <c r="LXD2181" s="645"/>
      <c r="LXE2181" s="659"/>
      <c r="LXF2181" s="654"/>
      <c r="LXG2181" s="655"/>
      <c r="LXH2181" s="655"/>
      <c r="LXI2181" s="1"/>
      <c r="LXJ2181" s="1"/>
      <c r="LXL2181" s="650"/>
      <c r="LXM2181" s="645"/>
      <c r="LXN2181" s="659"/>
      <c r="LXO2181" s="654"/>
      <c r="LXP2181" s="655"/>
      <c r="LXQ2181" s="655"/>
      <c r="LXR2181" s="1"/>
      <c r="LXS2181" s="1"/>
      <c r="LXU2181" s="650"/>
      <c r="LXV2181" s="645"/>
      <c r="LXW2181" s="659"/>
      <c r="LXX2181" s="654"/>
      <c r="LXY2181" s="655"/>
      <c r="LXZ2181" s="655"/>
      <c r="LYA2181" s="1"/>
      <c r="LYB2181" s="1"/>
      <c r="LYD2181" s="650"/>
      <c r="LYE2181" s="645"/>
      <c r="LYF2181" s="659"/>
      <c r="LYG2181" s="654"/>
      <c r="LYH2181" s="655"/>
      <c r="LYI2181" s="655"/>
      <c r="LYJ2181" s="1"/>
      <c r="LYK2181" s="1"/>
      <c r="LYM2181" s="650"/>
      <c r="LYN2181" s="645"/>
      <c r="LYO2181" s="659"/>
      <c r="LYP2181" s="654"/>
      <c r="LYQ2181" s="655"/>
      <c r="LYR2181" s="655"/>
      <c r="LYS2181" s="1"/>
      <c r="LYT2181" s="1"/>
      <c r="LYV2181" s="650"/>
      <c r="LYW2181" s="645"/>
      <c r="LYX2181" s="659"/>
      <c r="LYY2181" s="654"/>
      <c r="LYZ2181" s="655"/>
      <c r="LZA2181" s="655"/>
      <c r="LZB2181" s="1"/>
      <c r="LZC2181" s="1"/>
      <c r="LZE2181" s="650"/>
      <c r="LZF2181" s="645"/>
      <c r="LZG2181" s="659"/>
      <c r="LZH2181" s="654"/>
      <c r="LZI2181" s="655"/>
      <c r="LZJ2181" s="655"/>
      <c r="LZK2181" s="1"/>
      <c r="LZL2181" s="1"/>
      <c r="LZN2181" s="650"/>
      <c r="LZO2181" s="645"/>
      <c r="LZP2181" s="659"/>
      <c r="LZQ2181" s="654"/>
      <c r="LZR2181" s="655"/>
      <c r="LZS2181" s="655"/>
      <c r="LZT2181" s="1"/>
      <c r="LZU2181" s="1"/>
      <c r="LZW2181" s="650"/>
      <c r="LZX2181" s="645"/>
      <c r="LZY2181" s="659"/>
      <c r="LZZ2181" s="654"/>
      <c r="MAA2181" s="655"/>
      <c r="MAB2181" s="655"/>
      <c r="MAC2181" s="1"/>
      <c r="MAD2181" s="1"/>
      <c r="MAF2181" s="650"/>
      <c r="MAG2181" s="645"/>
      <c r="MAH2181" s="659"/>
      <c r="MAI2181" s="654"/>
      <c r="MAJ2181" s="655"/>
      <c r="MAK2181" s="655"/>
      <c r="MAL2181" s="1"/>
      <c r="MAM2181" s="1"/>
      <c r="MAO2181" s="650"/>
      <c r="MAP2181" s="645"/>
      <c r="MAQ2181" s="659"/>
      <c r="MAR2181" s="654"/>
      <c r="MAS2181" s="655"/>
      <c r="MAT2181" s="655"/>
      <c r="MAU2181" s="1"/>
      <c r="MAV2181" s="1"/>
      <c r="MAX2181" s="650"/>
      <c r="MAY2181" s="645"/>
      <c r="MAZ2181" s="659"/>
      <c r="MBA2181" s="654"/>
      <c r="MBB2181" s="655"/>
      <c r="MBC2181" s="655"/>
      <c r="MBD2181" s="1"/>
      <c r="MBE2181" s="1"/>
      <c r="MBG2181" s="650"/>
      <c r="MBH2181" s="645"/>
      <c r="MBI2181" s="659"/>
      <c r="MBJ2181" s="654"/>
      <c r="MBK2181" s="655"/>
      <c r="MBL2181" s="655"/>
      <c r="MBM2181" s="1"/>
      <c r="MBN2181" s="1"/>
      <c r="MBP2181" s="650"/>
      <c r="MBQ2181" s="645"/>
      <c r="MBR2181" s="659"/>
      <c r="MBS2181" s="654"/>
      <c r="MBT2181" s="655"/>
      <c r="MBU2181" s="655"/>
      <c r="MBV2181" s="1"/>
      <c r="MBW2181" s="1"/>
      <c r="MBY2181" s="650"/>
      <c r="MBZ2181" s="645"/>
      <c r="MCA2181" s="659"/>
      <c r="MCB2181" s="654"/>
      <c r="MCC2181" s="655"/>
      <c r="MCD2181" s="655"/>
      <c r="MCE2181" s="1"/>
      <c r="MCF2181" s="1"/>
      <c r="MCH2181" s="650"/>
      <c r="MCI2181" s="645"/>
      <c r="MCJ2181" s="659"/>
      <c r="MCK2181" s="654"/>
      <c r="MCL2181" s="655"/>
      <c r="MCM2181" s="655"/>
      <c r="MCN2181" s="1"/>
      <c r="MCO2181" s="1"/>
      <c r="MCQ2181" s="650"/>
      <c r="MCR2181" s="645"/>
      <c r="MCS2181" s="659"/>
      <c r="MCT2181" s="654"/>
      <c r="MCU2181" s="655"/>
      <c r="MCV2181" s="655"/>
      <c r="MCW2181" s="1"/>
      <c r="MCX2181" s="1"/>
      <c r="MCZ2181" s="650"/>
      <c r="MDA2181" s="645"/>
      <c r="MDB2181" s="659"/>
      <c r="MDC2181" s="654"/>
      <c r="MDD2181" s="655"/>
      <c r="MDE2181" s="655"/>
      <c r="MDF2181" s="1"/>
      <c r="MDG2181" s="1"/>
      <c r="MDI2181" s="650"/>
      <c r="MDJ2181" s="645"/>
      <c r="MDK2181" s="659"/>
      <c r="MDL2181" s="654"/>
      <c r="MDM2181" s="655"/>
      <c r="MDN2181" s="655"/>
      <c r="MDO2181" s="1"/>
      <c r="MDP2181" s="1"/>
      <c r="MDR2181" s="650"/>
      <c r="MDS2181" s="645"/>
      <c r="MDT2181" s="659"/>
      <c r="MDU2181" s="654"/>
      <c r="MDV2181" s="655"/>
      <c r="MDW2181" s="655"/>
      <c r="MDX2181" s="1"/>
      <c r="MDY2181" s="1"/>
      <c r="MEA2181" s="650"/>
      <c r="MEB2181" s="645"/>
      <c r="MEC2181" s="659"/>
      <c r="MED2181" s="654"/>
      <c r="MEE2181" s="655"/>
      <c r="MEF2181" s="655"/>
      <c r="MEG2181" s="1"/>
      <c r="MEH2181" s="1"/>
      <c r="MEJ2181" s="650"/>
      <c r="MEK2181" s="645"/>
      <c r="MEL2181" s="659"/>
      <c r="MEM2181" s="654"/>
      <c r="MEN2181" s="655"/>
      <c r="MEO2181" s="655"/>
      <c r="MEP2181" s="1"/>
      <c r="MEQ2181" s="1"/>
      <c r="MES2181" s="650"/>
      <c r="MET2181" s="645"/>
      <c r="MEU2181" s="659"/>
      <c r="MEV2181" s="654"/>
      <c r="MEW2181" s="655"/>
      <c r="MEX2181" s="655"/>
      <c r="MEY2181" s="1"/>
      <c r="MEZ2181" s="1"/>
      <c r="MFB2181" s="650"/>
      <c r="MFC2181" s="645"/>
      <c r="MFD2181" s="659"/>
      <c r="MFE2181" s="654"/>
      <c r="MFF2181" s="655"/>
      <c r="MFG2181" s="655"/>
      <c r="MFH2181" s="1"/>
      <c r="MFI2181" s="1"/>
      <c r="MFK2181" s="650"/>
      <c r="MFL2181" s="645"/>
      <c r="MFM2181" s="659"/>
      <c r="MFN2181" s="654"/>
      <c r="MFO2181" s="655"/>
      <c r="MFP2181" s="655"/>
      <c r="MFQ2181" s="1"/>
      <c r="MFR2181" s="1"/>
      <c r="MFT2181" s="650"/>
      <c r="MFU2181" s="645"/>
      <c r="MFV2181" s="659"/>
      <c r="MFW2181" s="654"/>
      <c r="MFX2181" s="655"/>
      <c r="MFY2181" s="655"/>
      <c r="MFZ2181" s="1"/>
      <c r="MGA2181" s="1"/>
      <c r="MGC2181" s="650"/>
      <c r="MGD2181" s="645"/>
      <c r="MGE2181" s="659"/>
      <c r="MGF2181" s="654"/>
      <c r="MGG2181" s="655"/>
      <c r="MGH2181" s="655"/>
      <c r="MGI2181" s="1"/>
      <c r="MGJ2181" s="1"/>
      <c r="MGL2181" s="650"/>
      <c r="MGM2181" s="645"/>
      <c r="MGN2181" s="659"/>
      <c r="MGO2181" s="654"/>
      <c r="MGP2181" s="655"/>
      <c r="MGQ2181" s="655"/>
      <c r="MGR2181" s="1"/>
      <c r="MGS2181" s="1"/>
      <c r="MGU2181" s="650"/>
      <c r="MGV2181" s="645"/>
      <c r="MGW2181" s="659"/>
      <c r="MGX2181" s="654"/>
      <c r="MGY2181" s="655"/>
      <c r="MGZ2181" s="655"/>
      <c r="MHA2181" s="1"/>
      <c r="MHB2181" s="1"/>
      <c r="MHD2181" s="650"/>
      <c r="MHE2181" s="645"/>
      <c r="MHF2181" s="659"/>
      <c r="MHG2181" s="654"/>
      <c r="MHH2181" s="655"/>
      <c r="MHI2181" s="655"/>
      <c r="MHJ2181" s="1"/>
      <c r="MHK2181" s="1"/>
      <c r="MHM2181" s="650"/>
      <c r="MHN2181" s="645"/>
      <c r="MHO2181" s="659"/>
      <c r="MHP2181" s="654"/>
      <c r="MHQ2181" s="655"/>
      <c r="MHR2181" s="655"/>
      <c r="MHS2181" s="1"/>
      <c r="MHT2181" s="1"/>
      <c r="MHV2181" s="650"/>
      <c r="MHW2181" s="645"/>
      <c r="MHX2181" s="659"/>
      <c r="MHY2181" s="654"/>
      <c r="MHZ2181" s="655"/>
      <c r="MIA2181" s="655"/>
      <c r="MIB2181" s="1"/>
      <c r="MIC2181" s="1"/>
      <c r="MIE2181" s="650"/>
      <c r="MIF2181" s="645"/>
      <c r="MIG2181" s="659"/>
      <c r="MIH2181" s="654"/>
      <c r="MII2181" s="655"/>
      <c r="MIJ2181" s="655"/>
      <c r="MIK2181" s="1"/>
      <c r="MIL2181" s="1"/>
      <c r="MIN2181" s="650"/>
      <c r="MIO2181" s="645"/>
      <c r="MIP2181" s="659"/>
      <c r="MIQ2181" s="654"/>
      <c r="MIR2181" s="655"/>
      <c r="MIS2181" s="655"/>
      <c r="MIT2181" s="1"/>
      <c r="MIU2181" s="1"/>
      <c r="MIW2181" s="650"/>
      <c r="MIX2181" s="645"/>
      <c r="MIY2181" s="659"/>
      <c r="MIZ2181" s="654"/>
      <c r="MJA2181" s="655"/>
      <c r="MJB2181" s="655"/>
      <c r="MJC2181" s="1"/>
      <c r="MJD2181" s="1"/>
      <c r="MJF2181" s="650"/>
      <c r="MJG2181" s="645"/>
      <c r="MJH2181" s="659"/>
      <c r="MJI2181" s="654"/>
      <c r="MJJ2181" s="655"/>
      <c r="MJK2181" s="655"/>
      <c r="MJL2181" s="1"/>
      <c r="MJM2181" s="1"/>
      <c r="MJO2181" s="650"/>
      <c r="MJP2181" s="645"/>
      <c r="MJQ2181" s="659"/>
      <c r="MJR2181" s="654"/>
      <c r="MJS2181" s="655"/>
      <c r="MJT2181" s="655"/>
      <c r="MJU2181" s="1"/>
      <c r="MJV2181" s="1"/>
      <c r="MJX2181" s="650"/>
      <c r="MJY2181" s="645"/>
      <c r="MJZ2181" s="659"/>
      <c r="MKA2181" s="654"/>
      <c r="MKB2181" s="655"/>
      <c r="MKC2181" s="655"/>
      <c r="MKD2181" s="1"/>
      <c r="MKE2181" s="1"/>
      <c r="MKG2181" s="650"/>
      <c r="MKH2181" s="645"/>
      <c r="MKI2181" s="659"/>
      <c r="MKJ2181" s="654"/>
      <c r="MKK2181" s="655"/>
      <c r="MKL2181" s="655"/>
      <c r="MKM2181" s="1"/>
      <c r="MKN2181" s="1"/>
      <c r="MKP2181" s="650"/>
      <c r="MKQ2181" s="645"/>
      <c r="MKR2181" s="659"/>
      <c r="MKS2181" s="654"/>
      <c r="MKT2181" s="655"/>
      <c r="MKU2181" s="655"/>
      <c r="MKV2181" s="1"/>
      <c r="MKW2181" s="1"/>
      <c r="MKY2181" s="650"/>
      <c r="MKZ2181" s="645"/>
      <c r="MLA2181" s="659"/>
      <c r="MLB2181" s="654"/>
      <c r="MLC2181" s="655"/>
      <c r="MLD2181" s="655"/>
      <c r="MLE2181" s="1"/>
      <c r="MLF2181" s="1"/>
      <c r="MLH2181" s="650"/>
      <c r="MLI2181" s="645"/>
      <c r="MLJ2181" s="659"/>
      <c r="MLK2181" s="654"/>
      <c r="MLL2181" s="655"/>
      <c r="MLM2181" s="655"/>
      <c r="MLN2181" s="1"/>
      <c r="MLO2181" s="1"/>
      <c r="MLQ2181" s="650"/>
      <c r="MLR2181" s="645"/>
      <c r="MLS2181" s="659"/>
      <c r="MLT2181" s="654"/>
      <c r="MLU2181" s="655"/>
      <c r="MLV2181" s="655"/>
      <c r="MLW2181" s="1"/>
      <c r="MLX2181" s="1"/>
      <c r="MLZ2181" s="650"/>
      <c r="MMA2181" s="645"/>
      <c r="MMB2181" s="659"/>
      <c r="MMC2181" s="654"/>
      <c r="MMD2181" s="655"/>
      <c r="MME2181" s="655"/>
      <c r="MMF2181" s="1"/>
      <c r="MMG2181" s="1"/>
      <c r="MMI2181" s="650"/>
      <c r="MMJ2181" s="645"/>
      <c r="MMK2181" s="659"/>
      <c r="MML2181" s="654"/>
      <c r="MMM2181" s="655"/>
      <c r="MMN2181" s="655"/>
      <c r="MMO2181" s="1"/>
      <c r="MMP2181" s="1"/>
      <c r="MMR2181" s="650"/>
      <c r="MMS2181" s="645"/>
      <c r="MMT2181" s="659"/>
      <c r="MMU2181" s="654"/>
      <c r="MMV2181" s="655"/>
      <c r="MMW2181" s="655"/>
      <c r="MMX2181" s="1"/>
      <c r="MMY2181" s="1"/>
      <c r="MNA2181" s="650"/>
      <c r="MNB2181" s="645"/>
      <c r="MNC2181" s="659"/>
      <c r="MND2181" s="654"/>
      <c r="MNE2181" s="655"/>
      <c r="MNF2181" s="655"/>
      <c r="MNG2181" s="1"/>
      <c r="MNH2181" s="1"/>
      <c r="MNJ2181" s="650"/>
      <c r="MNK2181" s="645"/>
      <c r="MNL2181" s="659"/>
      <c r="MNM2181" s="654"/>
      <c r="MNN2181" s="655"/>
      <c r="MNO2181" s="655"/>
      <c r="MNP2181" s="1"/>
      <c r="MNQ2181" s="1"/>
      <c r="MNS2181" s="650"/>
      <c r="MNT2181" s="645"/>
      <c r="MNU2181" s="659"/>
      <c r="MNV2181" s="654"/>
      <c r="MNW2181" s="655"/>
      <c r="MNX2181" s="655"/>
      <c r="MNY2181" s="1"/>
      <c r="MNZ2181" s="1"/>
      <c r="MOB2181" s="650"/>
      <c r="MOC2181" s="645"/>
      <c r="MOD2181" s="659"/>
      <c r="MOE2181" s="654"/>
      <c r="MOF2181" s="655"/>
      <c r="MOG2181" s="655"/>
      <c r="MOH2181" s="1"/>
      <c r="MOI2181" s="1"/>
      <c r="MOK2181" s="650"/>
      <c r="MOL2181" s="645"/>
      <c r="MOM2181" s="659"/>
      <c r="MON2181" s="654"/>
      <c r="MOO2181" s="655"/>
      <c r="MOP2181" s="655"/>
      <c r="MOQ2181" s="1"/>
      <c r="MOR2181" s="1"/>
      <c r="MOT2181" s="650"/>
      <c r="MOU2181" s="645"/>
      <c r="MOV2181" s="659"/>
      <c r="MOW2181" s="654"/>
      <c r="MOX2181" s="655"/>
      <c r="MOY2181" s="655"/>
      <c r="MOZ2181" s="1"/>
      <c r="MPA2181" s="1"/>
      <c r="MPC2181" s="650"/>
      <c r="MPD2181" s="645"/>
      <c r="MPE2181" s="659"/>
      <c r="MPF2181" s="654"/>
      <c r="MPG2181" s="655"/>
      <c r="MPH2181" s="655"/>
      <c r="MPI2181" s="1"/>
      <c r="MPJ2181" s="1"/>
      <c r="MPL2181" s="650"/>
      <c r="MPM2181" s="645"/>
      <c r="MPN2181" s="659"/>
      <c r="MPO2181" s="654"/>
      <c r="MPP2181" s="655"/>
      <c r="MPQ2181" s="655"/>
      <c r="MPR2181" s="1"/>
      <c r="MPS2181" s="1"/>
      <c r="MPU2181" s="650"/>
      <c r="MPV2181" s="645"/>
      <c r="MPW2181" s="659"/>
      <c r="MPX2181" s="654"/>
      <c r="MPY2181" s="655"/>
      <c r="MPZ2181" s="655"/>
      <c r="MQA2181" s="1"/>
      <c r="MQB2181" s="1"/>
      <c r="MQD2181" s="650"/>
      <c r="MQE2181" s="645"/>
      <c r="MQF2181" s="659"/>
      <c r="MQG2181" s="654"/>
      <c r="MQH2181" s="655"/>
      <c r="MQI2181" s="655"/>
      <c r="MQJ2181" s="1"/>
      <c r="MQK2181" s="1"/>
      <c r="MQM2181" s="650"/>
      <c r="MQN2181" s="645"/>
      <c r="MQO2181" s="659"/>
      <c r="MQP2181" s="654"/>
      <c r="MQQ2181" s="655"/>
      <c r="MQR2181" s="655"/>
      <c r="MQS2181" s="1"/>
      <c r="MQT2181" s="1"/>
      <c r="MQV2181" s="650"/>
      <c r="MQW2181" s="645"/>
      <c r="MQX2181" s="659"/>
      <c r="MQY2181" s="654"/>
      <c r="MQZ2181" s="655"/>
      <c r="MRA2181" s="655"/>
      <c r="MRB2181" s="1"/>
      <c r="MRC2181" s="1"/>
      <c r="MRE2181" s="650"/>
      <c r="MRF2181" s="645"/>
      <c r="MRG2181" s="659"/>
      <c r="MRH2181" s="654"/>
      <c r="MRI2181" s="655"/>
      <c r="MRJ2181" s="655"/>
      <c r="MRK2181" s="1"/>
      <c r="MRL2181" s="1"/>
      <c r="MRN2181" s="650"/>
      <c r="MRO2181" s="645"/>
      <c r="MRP2181" s="659"/>
      <c r="MRQ2181" s="654"/>
      <c r="MRR2181" s="655"/>
      <c r="MRS2181" s="655"/>
      <c r="MRT2181" s="1"/>
      <c r="MRU2181" s="1"/>
      <c r="MRW2181" s="650"/>
      <c r="MRX2181" s="645"/>
      <c r="MRY2181" s="659"/>
      <c r="MRZ2181" s="654"/>
      <c r="MSA2181" s="655"/>
      <c r="MSB2181" s="655"/>
      <c r="MSC2181" s="1"/>
      <c r="MSD2181" s="1"/>
      <c r="MSF2181" s="650"/>
      <c r="MSG2181" s="645"/>
      <c r="MSH2181" s="659"/>
      <c r="MSI2181" s="654"/>
      <c r="MSJ2181" s="655"/>
      <c r="MSK2181" s="655"/>
      <c r="MSL2181" s="1"/>
      <c r="MSM2181" s="1"/>
      <c r="MSO2181" s="650"/>
      <c r="MSP2181" s="645"/>
      <c r="MSQ2181" s="659"/>
      <c r="MSR2181" s="654"/>
      <c r="MSS2181" s="655"/>
      <c r="MST2181" s="655"/>
      <c r="MSU2181" s="1"/>
      <c r="MSV2181" s="1"/>
      <c r="MSX2181" s="650"/>
      <c r="MSY2181" s="645"/>
      <c r="MSZ2181" s="659"/>
      <c r="MTA2181" s="654"/>
      <c r="MTB2181" s="655"/>
      <c r="MTC2181" s="655"/>
      <c r="MTD2181" s="1"/>
      <c r="MTE2181" s="1"/>
      <c r="MTG2181" s="650"/>
      <c r="MTH2181" s="645"/>
      <c r="MTI2181" s="659"/>
      <c r="MTJ2181" s="654"/>
      <c r="MTK2181" s="655"/>
      <c r="MTL2181" s="655"/>
      <c r="MTM2181" s="1"/>
      <c r="MTN2181" s="1"/>
      <c r="MTP2181" s="650"/>
      <c r="MTQ2181" s="645"/>
      <c r="MTR2181" s="659"/>
      <c r="MTS2181" s="654"/>
      <c r="MTT2181" s="655"/>
      <c r="MTU2181" s="655"/>
      <c r="MTV2181" s="1"/>
      <c r="MTW2181" s="1"/>
      <c r="MTY2181" s="650"/>
      <c r="MTZ2181" s="645"/>
      <c r="MUA2181" s="659"/>
      <c r="MUB2181" s="654"/>
      <c r="MUC2181" s="655"/>
      <c r="MUD2181" s="655"/>
      <c r="MUE2181" s="1"/>
      <c r="MUF2181" s="1"/>
      <c r="MUH2181" s="650"/>
      <c r="MUI2181" s="645"/>
      <c r="MUJ2181" s="659"/>
      <c r="MUK2181" s="654"/>
      <c r="MUL2181" s="655"/>
      <c r="MUM2181" s="655"/>
      <c r="MUN2181" s="1"/>
      <c r="MUO2181" s="1"/>
      <c r="MUQ2181" s="650"/>
      <c r="MUR2181" s="645"/>
      <c r="MUS2181" s="659"/>
      <c r="MUT2181" s="654"/>
      <c r="MUU2181" s="655"/>
      <c r="MUV2181" s="655"/>
      <c r="MUW2181" s="1"/>
      <c r="MUX2181" s="1"/>
      <c r="MUZ2181" s="650"/>
      <c r="MVA2181" s="645"/>
      <c r="MVB2181" s="659"/>
      <c r="MVC2181" s="654"/>
      <c r="MVD2181" s="655"/>
      <c r="MVE2181" s="655"/>
      <c r="MVF2181" s="1"/>
      <c r="MVG2181" s="1"/>
      <c r="MVI2181" s="650"/>
      <c r="MVJ2181" s="645"/>
      <c r="MVK2181" s="659"/>
      <c r="MVL2181" s="654"/>
      <c r="MVM2181" s="655"/>
      <c r="MVN2181" s="655"/>
      <c r="MVO2181" s="1"/>
      <c r="MVP2181" s="1"/>
      <c r="MVR2181" s="650"/>
      <c r="MVS2181" s="645"/>
      <c r="MVT2181" s="659"/>
      <c r="MVU2181" s="654"/>
      <c r="MVV2181" s="655"/>
      <c r="MVW2181" s="655"/>
      <c r="MVX2181" s="1"/>
      <c r="MVY2181" s="1"/>
      <c r="MWA2181" s="650"/>
      <c r="MWB2181" s="645"/>
      <c r="MWC2181" s="659"/>
      <c r="MWD2181" s="654"/>
      <c r="MWE2181" s="655"/>
      <c r="MWF2181" s="655"/>
      <c r="MWG2181" s="1"/>
      <c r="MWH2181" s="1"/>
      <c r="MWJ2181" s="650"/>
      <c r="MWK2181" s="645"/>
      <c r="MWL2181" s="659"/>
      <c r="MWM2181" s="654"/>
      <c r="MWN2181" s="655"/>
      <c r="MWO2181" s="655"/>
      <c r="MWP2181" s="1"/>
      <c r="MWQ2181" s="1"/>
      <c r="MWS2181" s="650"/>
      <c r="MWT2181" s="645"/>
      <c r="MWU2181" s="659"/>
      <c r="MWV2181" s="654"/>
      <c r="MWW2181" s="655"/>
      <c r="MWX2181" s="655"/>
      <c r="MWY2181" s="1"/>
      <c r="MWZ2181" s="1"/>
      <c r="MXB2181" s="650"/>
      <c r="MXC2181" s="645"/>
      <c r="MXD2181" s="659"/>
      <c r="MXE2181" s="654"/>
      <c r="MXF2181" s="655"/>
      <c r="MXG2181" s="655"/>
      <c r="MXH2181" s="1"/>
      <c r="MXI2181" s="1"/>
      <c r="MXK2181" s="650"/>
      <c r="MXL2181" s="645"/>
      <c r="MXM2181" s="659"/>
      <c r="MXN2181" s="654"/>
      <c r="MXO2181" s="655"/>
      <c r="MXP2181" s="655"/>
      <c r="MXQ2181" s="1"/>
      <c r="MXR2181" s="1"/>
      <c r="MXT2181" s="650"/>
      <c r="MXU2181" s="645"/>
      <c r="MXV2181" s="659"/>
      <c r="MXW2181" s="654"/>
      <c r="MXX2181" s="655"/>
      <c r="MXY2181" s="655"/>
      <c r="MXZ2181" s="1"/>
      <c r="MYA2181" s="1"/>
      <c r="MYC2181" s="650"/>
      <c r="MYD2181" s="645"/>
      <c r="MYE2181" s="659"/>
      <c r="MYF2181" s="654"/>
      <c r="MYG2181" s="655"/>
      <c r="MYH2181" s="655"/>
      <c r="MYI2181" s="1"/>
      <c r="MYJ2181" s="1"/>
      <c r="MYL2181" s="650"/>
      <c r="MYM2181" s="645"/>
      <c r="MYN2181" s="659"/>
      <c r="MYO2181" s="654"/>
      <c r="MYP2181" s="655"/>
      <c r="MYQ2181" s="655"/>
      <c r="MYR2181" s="1"/>
      <c r="MYS2181" s="1"/>
      <c r="MYU2181" s="650"/>
      <c r="MYV2181" s="645"/>
      <c r="MYW2181" s="659"/>
      <c r="MYX2181" s="654"/>
      <c r="MYY2181" s="655"/>
      <c r="MYZ2181" s="655"/>
      <c r="MZA2181" s="1"/>
      <c r="MZB2181" s="1"/>
      <c r="MZD2181" s="650"/>
      <c r="MZE2181" s="645"/>
      <c r="MZF2181" s="659"/>
      <c r="MZG2181" s="654"/>
      <c r="MZH2181" s="655"/>
      <c r="MZI2181" s="655"/>
      <c r="MZJ2181" s="1"/>
      <c r="MZK2181" s="1"/>
      <c r="MZM2181" s="650"/>
      <c r="MZN2181" s="645"/>
      <c r="MZO2181" s="659"/>
      <c r="MZP2181" s="654"/>
      <c r="MZQ2181" s="655"/>
      <c r="MZR2181" s="655"/>
      <c r="MZS2181" s="1"/>
      <c r="MZT2181" s="1"/>
      <c r="MZV2181" s="650"/>
      <c r="MZW2181" s="645"/>
      <c r="MZX2181" s="659"/>
      <c r="MZY2181" s="654"/>
      <c r="MZZ2181" s="655"/>
      <c r="NAA2181" s="655"/>
      <c r="NAB2181" s="1"/>
      <c r="NAC2181" s="1"/>
      <c r="NAE2181" s="650"/>
      <c r="NAF2181" s="645"/>
      <c r="NAG2181" s="659"/>
      <c r="NAH2181" s="654"/>
      <c r="NAI2181" s="655"/>
      <c r="NAJ2181" s="655"/>
      <c r="NAK2181" s="1"/>
      <c r="NAL2181" s="1"/>
      <c r="NAN2181" s="650"/>
      <c r="NAO2181" s="645"/>
      <c r="NAP2181" s="659"/>
      <c r="NAQ2181" s="654"/>
      <c r="NAR2181" s="655"/>
      <c r="NAS2181" s="655"/>
      <c r="NAT2181" s="1"/>
      <c r="NAU2181" s="1"/>
      <c r="NAW2181" s="650"/>
      <c r="NAX2181" s="645"/>
      <c r="NAY2181" s="659"/>
      <c r="NAZ2181" s="654"/>
      <c r="NBA2181" s="655"/>
      <c r="NBB2181" s="655"/>
      <c r="NBC2181" s="1"/>
      <c r="NBD2181" s="1"/>
      <c r="NBF2181" s="650"/>
      <c r="NBG2181" s="645"/>
      <c r="NBH2181" s="659"/>
      <c r="NBI2181" s="654"/>
      <c r="NBJ2181" s="655"/>
      <c r="NBK2181" s="655"/>
      <c r="NBL2181" s="1"/>
      <c r="NBM2181" s="1"/>
      <c r="NBO2181" s="650"/>
      <c r="NBP2181" s="645"/>
      <c r="NBQ2181" s="659"/>
      <c r="NBR2181" s="654"/>
      <c r="NBS2181" s="655"/>
      <c r="NBT2181" s="655"/>
      <c r="NBU2181" s="1"/>
      <c r="NBV2181" s="1"/>
      <c r="NBX2181" s="650"/>
      <c r="NBY2181" s="645"/>
      <c r="NBZ2181" s="659"/>
      <c r="NCA2181" s="654"/>
      <c r="NCB2181" s="655"/>
      <c r="NCC2181" s="655"/>
      <c r="NCD2181" s="1"/>
      <c r="NCE2181" s="1"/>
      <c r="NCG2181" s="650"/>
      <c r="NCH2181" s="645"/>
      <c r="NCI2181" s="659"/>
      <c r="NCJ2181" s="654"/>
      <c r="NCK2181" s="655"/>
      <c r="NCL2181" s="655"/>
      <c r="NCM2181" s="1"/>
      <c r="NCN2181" s="1"/>
      <c r="NCP2181" s="650"/>
      <c r="NCQ2181" s="645"/>
      <c r="NCR2181" s="659"/>
      <c r="NCS2181" s="654"/>
      <c r="NCT2181" s="655"/>
      <c r="NCU2181" s="655"/>
      <c r="NCV2181" s="1"/>
      <c r="NCW2181" s="1"/>
      <c r="NCY2181" s="650"/>
      <c r="NCZ2181" s="645"/>
      <c r="NDA2181" s="659"/>
      <c r="NDB2181" s="654"/>
      <c r="NDC2181" s="655"/>
      <c r="NDD2181" s="655"/>
      <c r="NDE2181" s="1"/>
      <c r="NDF2181" s="1"/>
      <c r="NDH2181" s="650"/>
      <c r="NDI2181" s="645"/>
      <c r="NDJ2181" s="659"/>
      <c r="NDK2181" s="654"/>
      <c r="NDL2181" s="655"/>
      <c r="NDM2181" s="655"/>
      <c r="NDN2181" s="1"/>
      <c r="NDO2181" s="1"/>
      <c r="NDQ2181" s="650"/>
      <c r="NDR2181" s="645"/>
      <c r="NDS2181" s="659"/>
      <c r="NDT2181" s="654"/>
      <c r="NDU2181" s="655"/>
      <c r="NDV2181" s="655"/>
      <c r="NDW2181" s="1"/>
      <c r="NDX2181" s="1"/>
      <c r="NDZ2181" s="650"/>
      <c r="NEA2181" s="645"/>
      <c r="NEB2181" s="659"/>
      <c r="NEC2181" s="654"/>
      <c r="NED2181" s="655"/>
      <c r="NEE2181" s="655"/>
      <c r="NEF2181" s="1"/>
      <c r="NEG2181" s="1"/>
      <c r="NEI2181" s="650"/>
      <c r="NEJ2181" s="645"/>
      <c r="NEK2181" s="659"/>
      <c r="NEL2181" s="654"/>
      <c r="NEM2181" s="655"/>
      <c r="NEN2181" s="655"/>
      <c r="NEO2181" s="1"/>
      <c r="NEP2181" s="1"/>
      <c r="NER2181" s="650"/>
      <c r="NES2181" s="645"/>
      <c r="NET2181" s="659"/>
      <c r="NEU2181" s="654"/>
      <c r="NEV2181" s="655"/>
      <c r="NEW2181" s="655"/>
      <c r="NEX2181" s="1"/>
      <c r="NEY2181" s="1"/>
      <c r="NFA2181" s="650"/>
      <c r="NFB2181" s="645"/>
      <c r="NFC2181" s="659"/>
      <c r="NFD2181" s="654"/>
      <c r="NFE2181" s="655"/>
      <c r="NFF2181" s="655"/>
      <c r="NFG2181" s="1"/>
      <c r="NFH2181" s="1"/>
      <c r="NFJ2181" s="650"/>
      <c r="NFK2181" s="645"/>
      <c r="NFL2181" s="659"/>
      <c r="NFM2181" s="654"/>
      <c r="NFN2181" s="655"/>
      <c r="NFO2181" s="655"/>
      <c r="NFP2181" s="1"/>
      <c r="NFQ2181" s="1"/>
      <c r="NFS2181" s="650"/>
      <c r="NFT2181" s="645"/>
      <c r="NFU2181" s="659"/>
      <c r="NFV2181" s="654"/>
      <c r="NFW2181" s="655"/>
      <c r="NFX2181" s="655"/>
      <c r="NFY2181" s="1"/>
      <c r="NFZ2181" s="1"/>
      <c r="NGB2181" s="650"/>
      <c r="NGC2181" s="645"/>
      <c r="NGD2181" s="659"/>
      <c r="NGE2181" s="654"/>
      <c r="NGF2181" s="655"/>
      <c r="NGG2181" s="655"/>
      <c r="NGH2181" s="1"/>
      <c r="NGI2181" s="1"/>
      <c r="NGK2181" s="650"/>
      <c r="NGL2181" s="645"/>
      <c r="NGM2181" s="659"/>
      <c r="NGN2181" s="654"/>
      <c r="NGO2181" s="655"/>
      <c r="NGP2181" s="655"/>
      <c r="NGQ2181" s="1"/>
      <c r="NGR2181" s="1"/>
      <c r="NGT2181" s="650"/>
      <c r="NGU2181" s="645"/>
      <c r="NGV2181" s="659"/>
      <c r="NGW2181" s="654"/>
      <c r="NGX2181" s="655"/>
      <c r="NGY2181" s="655"/>
      <c r="NGZ2181" s="1"/>
      <c r="NHA2181" s="1"/>
      <c r="NHC2181" s="650"/>
      <c r="NHD2181" s="645"/>
      <c r="NHE2181" s="659"/>
      <c r="NHF2181" s="654"/>
      <c r="NHG2181" s="655"/>
      <c r="NHH2181" s="655"/>
      <c r="NHI2181" s="1"/>
      <c r="NHJ2181" s="1"/>
      <c r="NHL2181" s="650"/>
      <c r="NHM2181" s="645"/>
      <c r="NHN2181" s="659"/>
      <c r="NHO2181" s="654"/>
      <c r="NHP2181" s="655"/>
      <c r="NHQ2181" s="655"/>
      <c r="NHR2181" s="1"/>
      <c r="NHS2181" s="1"/>
      <c r="NHU2181" s="650"/>
      <c r="NHV2181" s="645"/>
      <c r="NHW2181" s="659"/>
      <c r="NHX2181" s="654"/>
      <c r="NHY2181" s="655"/>
      <c r="NHZ2181" s="655"/>
      <c r="NIA2181" s="1"/>
      <c r="NIB2181" s="1"/>
      <c r="NID2181" s="650"/>
      <c r="NIE2181" s="645"/>
      <c r="NIF2181" s="659"/>
      <c r="NIG2181" s="654"/>
      <c r="NIH2181" s="655"/>
      <c r="NII2181" s="655"/>
      <c r="NIJ2181" s="1"/>
      <c r="NIK2181" s="1"/>
      <c r="NIM2181" s="650"/>
      <c r="NIN2181" s="645"/>
      <c r="NIO2181" s="659"/>
      <c r="NIP2181" s="654"/>
      <c r="NIQ2181" s="655"/>
      <c r="NIR2181" s="655"/>
      <c r="NIS2181" s="1"/>
      <c r="NIT2181" s="1"/>
      <c r="NIV2181" s="650"/>
      <c r="NIW2181" s="645"/>
      <c r="NIX2181" s="659"/>
      <c r="NIY2181" s="654"/>
      <c r="NIZ2181" s="655"/>
      <c r="NJA2181" s="655"/>
      <c r="NJB2181" s="1"/>
      <c r="NJC2181" s="1"/>
      <c r="NJE2181" s="650"/>
      <c r="NJF2181" s="645"/>
      <c r="NJG2181" s="659"/>
      <c r="NJH2181" s="654"/>
      <c r="NJI2181" s="655"/>
      <c r="NJJ2181" s="655"/>
      <c r="NJK2181" s="1"/>
      <c r="NJL2181" s="1"/>
      <c r="NJN2181" s="650"/>
      <c r="NJO2181" s="645"/>
      <c r="NJP2181" s="659"/>
      <c r="NJQ2181" s="654"/>
      <c r="NJR2181" s="655"/>
      <c r="NJS2181" s="655"/>
      <c r="NJT2181" s="1"/>
      <c r="NJU2181" s="1"/>
      <c r="NJW2181" s="650"/>
      <c r="NJX2181" s="645"/>
      <c r="NJY2181" s="659"/>
      <c r="NJZ2181" s="654"/>
      <c r="NKA2181" s="655"/>
      <c r="NKB2181" s="655"/>
      <c r="NKC2181" s="1"/>
      <c r="NKD2181" s="1"/>
      <c r="NKF2181" s="650"/>
      <c r="NKG2181" s="645"/>
      <c r="NKH2181" s="659"/>
      <c r="NKI2181" s="654"/>
      <c r="NKJ2181" s="655"/>
      <c r="NKK2181" s="655"/>
      <c r="NKL2181" s="1"/>
      <c r="NKM2181" s="1"/>
      <c r="NKO2181" s="650"/>
      <c r="NKP2181" s="645"/>
      <c r="NKQ2181" s="659"/>
      <c r="NKR2181" s="654"/>
      <c r="NKS2181" s="655"/>
      <c r="NKT2181" s="655"/>
      <c r="NKU2181" s="1"/>
      <c r="NKV2181" s="1"/>
      <c r="NKX2181" s="650"/>
      <c r="NKY2181" s="645"/>
      <c r="NKZ2181" s="659"/>
      <c r="NLA2181" s="654"/>
      <c r="NLB2181" s="655"/>
      <c r="NLC2181" s="655"/>
      <c r="NLD2181" s="1"/>
      <c r="NLE2181" s="1"/>
      <c r="NLG2181" s="650"/>
      <c r="NLH2181" s="645"/>
      <c r="NLI2181" s="659"/>
      <c r="NLJ2181" s="654"/>
      <c r="NLK2181" s="655"/>
      <c r="NLL2181" s="655"/>
      <c r="NLM2181" s="1"/>
      <c r="NLN2181" s="1"/>
      <c r="NLP2181" s="650"/>
      <c r="NLQ2181" s="645"/>
      <c r="NLR2181" s="659"/>
      <c r="NLS2181" s="654"/>
      <c r="NLT2181" s="655"/>
      <c r="NLU2181" s="655"/>
      <c r="NLV2181" s="1"/>
      <c r="NLW2181" s="1"/>
      <c r="NLY2181" s="650"/>
      <c r="NLZ2181" s="645"/>
      <c r="NMA2181" s="659"/>
      <c r="NMB2181" s="654"/>
      <c r="NMC2181" s="655"/>
      <c r="NMD2181" s="655"/>
      <c r="NME2181" s="1"/>
      <c r="NMF2181" s="1"/>
      <c r="NMH2181" s="650"/>
      <c r="NMI2181" s="645"/>
      <c r="NMJ2181" s="659"/>
      <c r="NMK2181" s="654"/>
      <c r="NML2181" s="655"/>
      <c r="NMM2181" s="655"/>
      <c r="NMN2181" s="1"/>
      <c r="NMO2181" s="1"/>
      <c r="NMQ2181" s="650"/>
      <c r="NMR2181" s="645"/>
      <c r="NMS2181" s="659"/>
      <c r="NMT2181" s="654"/>
      <c r="NMU2181" s="655"/>
      <c r="NMV2181" s="655"/>
      <c r="NMW2181" s="1"/>
      <c r="NMX2181" s="1"/>
      <c r="NMZ2181" s="650"/>
      <c r="NNA2181" s="645"/>
      <c r="NNB2181" s="659"/>
      <c r="NNC2181" s="654"/>
      <c r="NND2181" s="655"/>
      <c r="NNE2181" s="655"/>
      <c r="NNF2181" s="1"/>
      <c r="NNG2181" s="1"/>
      <c r="NNI2181" s="650"/>
      <c r="NNJ2181" s="645"/>
      <c r="NNK2181" s="659"/>
      <c r="NNL2181" s="654"/>
      <c r="NNM2181" s="655"/>
      <c r="NNN2181" s="655"/>
      <c r="NNO2181" s="1"/>
      <c r="NNP2181" s="1"/>
      <c r="NNR2181" s="650"/>
      <c r="NNS2181" s="645"/>
      <c r="NNT2181" s="659"/>
      <c r="NNU2181" s="654"/>
      <c r="NNV2181" s="655"/>
      <c r="NNW2181" s="655"/>
      <c r="NNX2181" s="1"/>
      <c r="NNY2181" s="1"/>
      <c r="NOA2181" s="650"/>
      <c r="NOB2181" s="645"/>
      <c r="NOC2181" s="659"/>
      <c r="NOD2181" s="654"/>
      <c r="NOE2181" s="655"/>
      <c r="NOF2181" s="655"/>
      <c r="NOG2181" s="1"/>
      <c r="NOH2181" s="1"/>
      <c r="NOJ2181" s="650"/>
      <c r="NOK2181" s="645"/>
      <c r="NOL2181" s="659"/>
      <c r="NOM2181" s="654"/>
      <c r="NON2181" s="655"/>
      <c r="NOO2181" s="655"/>
      <c r="NOP2181" s="1"/>
      <c r="NOQ2181" s="1"/>
      <c r="NOS2181" s="650"/>
      <c r="NOT2181" s="645"/>
      <c r="NOU2181" s="659"/>
      <c r="NOV2181" s="654"/>
      <c r="NOW2181" s="655"/>
      <c r="NOX2181" s="655"/>
      <c r="NOY2181" s="1"/>
      <c r="NOZ2181" s="1"/>
      <c r="NPB2181" s="650"/>
      <c r="NPC2181" s="645"/>
      <c r="NPD2181" s="659"/>
      <c r="NPE2181" s="654"/>
      <c r="NPF2181" s="655"/>
      <c r="NPG2181" s="655"/>
      <c r="NPH2181" s="1"/>
      <c r="NPI2181" s="1"/>
      <c r="NPK2181" s="650"/>
      <c r="NPL2181" s="645"/>
      <c r="NPM2181" s="659"/>
      <c r="NPN2181" s="654"/>
      <c r="NPO2181" s="655"/>
      <c r="NPP2181" s="655"/>
      <c r="NPQ2181" s="1"/>
      <c r="NPR2181" s="1"/>
      <c r="NPT2181" s="650"/>
      <c r="NPU2181" s="645"/>
      <c r="NPV2181" s="659"/>
      <c r="NPW2181" s="654"/>
      <c r="NPX2181" s="655"/>
      <c r="NPY2181" s="655"/>
      <c r="NPZ2181" s="1"/>
      <c r="NQA2181" s="1"/>
      <c r="NQC2181" s="650"/>
      <c r="NQD2181" s="645"/>
      <c r="NQE2181" s="659"/>
      <c r="NQF2181" s="654"/>
      <c r="NQG2181" s="655"/>
      <c r="NQH2181" s="655"/>
      <c r="NQI2181" s="1"/>
      <c r="NQJ2181" s="1"/>
      <c r="NQL2181" s="650"/>
      <c r="NQM2181" s="645"/>
      <c r="NQN2181" s="659"/>
      <c r="NQO2181" s="654"/>
      <c r="NQP2181" s="655"/>
      <c r="NQQ2181" s="655"/>
      <c r="NQR2181" s="1"/>
      <c r="NQS2181" s="1"/>
      <c r="NQU2181" s="650"/>
      <c r="NQV2181" s="645"/>
      <c r="NQW2181" s="659"/>
      <c r="NQX2181" s="654"/>
      <c r="NQY2181" s="655"/>
      <c r="NQZ2181" s="655"/>
      <c r="NRA2181" s="1"/>
      <c r="NRB2181" s="1"/>
      <c r="NRD2181" s="650"/>
      <c r="NRE2181" s="645"/>
      <c r="NRF2181" s="659"/>
      <c r="NRG2181" s="654"/>
      <c r="NRH2181" s="655"/>
      <c r="NRI2181" s="655"/>
      <c r="NRJ2181" s="1"/>
      <c r="NRK2181" s="1"/>
      <c r="NRM2181" s="650"/>
      <c r="NRN2181" s="645"/>
      <c r="NRO2181" s="659"/>
      <c r="NRP2181" s="654"/>
      <c r="NRQ2181" s="655"/>
      <c r="NRR2181" s="655"/>
      <c r="NRS2181" s="1"/>
      <c r="NRT2181" s="1"/>
      <c r="NRV2181" s="650"/>
      <c r="NRW2181" s="645"/>
      <c r="NRX2181" s="659"/>
      <c r="NRY2181" s="654"/>
      <c r="NRZ2181" s="655"/>
      <c r="NSA2181" s="655"/>
      <c r="NSB2181" s="1"/>
      <c r="NSC2181" s="1"/>
      <c r="NSE2181" s="650"/>
      <c r="NSF2181" s="645"/>
      <c r="NSG2181" s="659"/>
      <c r="NSH2181" s="654"/>
      <c r="NSI2181" s="655"/>
      <c r="NSJ2181" s="655"/>
      <c r="NSK2181" s="1"/>
      <c r="NSL2181" s="1"/>
      <c r="NSN2181" s="650"/>
      <c r="NSO2181" s="645"/>
      <c r="NSP2181" s="659"/>
      <c r="NSQ2181" s="654"/>
      <c r="NSR2181" s="655"/>
      <c r="NSS2181" s="655"/>
      <c r="NST2181" s="1"/>
      <c r="NSU2181" s="1"/>
      <c r="NSW2181" s="650"/>
      <c r="NSX2181" s="645"/>
      <c r="NSY2181" s="659"/>
      <c r="NSZ2181" s="654"/>
      <c r="NTA2181" s="655"/>
      <c r="NTB2181" s="655"/>
      <c r="NTC2181" s="1"/>
      <c r="NTD2181" s="1"/>
      <c r="NTF2181" s="650"/>
      <c r="NTG2181" s="645"/>
      <c r="NTH2181" s="659"/>
      <c r="NTI2181" s="654"/>
      <c r="NTJ2181" s="655"/>
      <c r="NTK2181" s="655"/>
      <c r="NTL2181" s="1"/>
      <c r="NTM2181" s="1"/>
      <c r="NTO2181" s="650"/>
      <c r="NTP2181" s="645"/>
      <c r="NTQ2181" s="659"/>
      <c r="NTR2181" s="654"/>
      <c r="NTS2181" s="655"/>
      <c r="NTT2181" s="655"/>
      <c r="NTU2181" s="1"/>
      <c r="NTV2181" s="1"/>
      <c r="NTX2181" s="650"/>
      <c r="NTY2181" s="645"/>
      <c r="NTZ2181" s="659"/>
      <c r="NUA2181" s="654"/>
      <c r="NUB2181" s="655"/>
      <c r="NUC2181" s="655"/>
      <c r="NUD2181" s="1"/>
      <c r="NUE2181" s="1"/>
      <c r="NUG2181" s="650"/>
      <c r="NUH2181" s="645"/>
      <c r="NUI2181" s="659"/>
      <c r="NUJ2181" s="654"/>
      <c r="NUK2181" s="655"/>
      <c r="NUL2181" s="655"/>
      <c r="NUM2181" s="1"/>
      <c r="NUN2181" s="1"/>
      <c r="NUP2181" s="650"/>
      <c r="NUQ2181" s="645"/>
      <c r="NUR2181" s="659"/>
      <c r="NUS2181" s="654"/>
      <c r="NUT2181" s="655"/>
      <c r="NUU2181" s="655"/>
      <c r="NUV2181" s="1"/>
      <c r="NUW2181" s="1"/>
      <c r="NUY2181" s="650"/>
      <c r="NUZ2181" s="645"/>
      <c r="NVA2181" s="659"/>
      <c r="NVB2181" s="654"/>
      <c r="NVC2181" s="655"/>
      <c r="NVD2181" s="655"/>
      <c r="NVE2181" s="1"/>
      <c r="NVF2181" s="1"/>
      <c r="NVH2181" s="650"/>
      <c r="NVI2181" s="645"/>
      <c r="NVJ2181" s="659"/>
      <c r="NVK2181" s="654"/>
      <c r="NVL2181" s="655"/>
      <c r="NVM2181" s="655"/>
      <c r="NVN2181" s="1"/>
      <c r="NVO2181" s="1"/>
      <c r="NVQ2181" s="650"/>
      <c r="NVR2181" s="645"/>
      <c r="NVS2181" s="659"/>
      <c r="NVT2181" s="654"/>
      <c r="NVU2181" s="655"/>
      <c r="NVV2181" s="655"/>
      <c r="NVW2181" s="1"/>
      <c r="NVX2181" s="1"/>
      <c r="NVZ2181" s="650"/>
      <c r="NWA2181" s="645"/>
      <c r="NWB2181" s="659"/>
      <c r="NWC2181" s="654"/>
      <c r="NWD2181" s="655"/>
      <c r="NWE2181" s="655"/>
      <c r="NWF2181" s="1"/>
      <c r="NWG2181" s="1"/>
      <c r="NWI2181" s="650"/>
      <c r="NWJ2181" s="645"/>
      <c r="NWK2181" s="659"/>
      <c r="NWL2181" s="654"/>
      <c r="NWM2181" s="655"/>
      <c r="NWN2181" s="655"/>
      <c r="NWO2181" s="1"/>
      <c r="NWP2181" s="1"/>
      <c r="NWR2181" s="650"/>
      <c r="NWS2181" s="645"/>
      <c r="NWT2181" s="659"/>
      <c r="NWU2181" s="654"/>
      <c r="NWV2181" s="655"/>
      <c r="NWW2181" s="655"/>
      <c r="NWX2181" s="1"/>
      <c r="NWY2181" s="1"/>
      <c r="NXA2181" s="650"/>
      <c r="NXB2181" s="645"/>
      <c r="NXC2181" s="659"/>
      <c r="NXD2181" s="654"/>
      <c r="NXE2181" s="655"/>
      <c r="NXF2181" s="655"/>
      <c r="NXG2181" s="1"/>
      <c r="NXH2181" s="1"/>
      <c r="NXJ2181" s="650"/>
      <c r="NXK2181" s="645"/>
      <c r="NXL2181" s="659"/>
      <c r="NXM2181" s="654"/>
      <c r="NXN2181" s="655"/>
      <c r="NXO2181" s="655"/>
      <c r="NXP2181" s="1"/>
      <c r="NXQ2181" s="1"/>
      <c r="NXS2181" s="650"/>
      <c r="NXT2181" s="645"/>
      <c r="NXU2181" s="659"/>
      <c r="NXV2181" s="654"/>
      <c r="NXW2181" s="655"/>
      <c r="NXX2181" s="655"/>
      <c r="NXY2181" s="1"/>
      <c r="NXZ2181" s="1"/>
      <c r="NYB2181" s="650"/>
      <c r="NYC2181" s="645"/>
      <c r="NYD2181" s="659"/>
      <c r="NYE2181" s="654"/>
      <c r="NYF2181" s="655"/>
      <c r="NYG2181" s="655"/>
      <c r="NYH2181" s="1"/>
      <c r="NYI2181" s="1"/>
      <c r="NYK2181" s="650"/>
      <c r="NYL2181" s="645"/>
      <c r="NYM2181" s="659"/>
      <c r="NYN2181" s="654"/>
      <c r="NYO2181" s="655"/>
      <c r="NYP2181" s="655"/>
      <c r="NYQ2181" s="1"/>
      <c r="NYR2181" s="1"/>
      <c r="NYT2181" s="650"/>
      <c r="NYU2181" s="645"/>
      <c r="NYV2181" s="659"/>
      <c r="NYW2181" s="654"/>
      <c r="NYX2181" s="655"/>
      <c r="NYY2181" s="655"/>
      <c r="NYZ2181" s="1"/>
      <c r="NZA2181" s="1"/>
      <c r="NZC2181" s="650"/>
      <c r="NZD2181" s="645"/>
      <c r="NZE2181" s="659"/>
      <c r="NZF2181" s="654"/>
      <c r="NZG2181" s="655"/>
      <c r="NZH2181" s="655"/>
      <c r="NZI2181" s="1"/>
      <c r="NZJ2181" s="1"/>
      <c r="NZL2181" s="650"/>
      <c r="NZM2181" s="645"/>
      <c r="NZN2181" s="659"/>
      <c r="NZO2181" s="654"/>
      <c r="NZP2181" s="655"/>
      <c r="NZQ2181" s="655"/>
      <c r="NZR2181" s="1"/>
      <c r="NZS2181" s="1"/>
      <c r="NZU2181" s="650"/>
      <c r="NZV2181" s="645"/>
      <c r="NZW2181" s="659"/>
      <c r="NZX2181" s="654"/>
      <c r="NZY2181" s="655"/>
      <c r="NZZ2181" s="655"/>
      <c r="OAA2181" s="1"/>
      <c r="OAB2181" s="1"/>
      <c r="OAD2181" s="650"/>
      <c r="OAE2181" s="645"/>
      <c r="OAF2181" s="659"/>
      <c r="OAG2181" s="654"/>
      <c r="OAH2181" s="655"/>
      <c r="OAI2181" s="655"/>
      <c r="OAJ2181" s="1"/>
      <c r="OAK2181" s="1"/>
      <c r="OAM2181" s="650"/>
      <c r="OAN2181" s="645"/>
      <c r="OAO2181" s="659"/>
      <c r="OAP2181" s="654"/>
      <c r="OAQ2181" s="655"/>
      <c r="OAR2181" s="655"/>
      <c r="OAS2181" s="1"/>
      <c r="OAT2181" s="1"/>
      <c r="OAV2181" s="650"/>
      <c r="OAW2181" s="645"/>
      <c r="OAX2181" s="659"/>
      <c r="OAY2181" s="654"/>
      <c r="OAZ2181" s="655"/>
      <c r="OBA2181" s="655"/>
      <c r="OBB2181" s="1"/>
      <c r="OBC2181" s="1"/>
      <c r="OBE2181" s="650"/>
      <c r="OBF2181" s="645"/>
      <c r="OBG2181" s="659"/>
      <c r="OBH2181" s="654"/>
      <c r="OBI2181" s="655"/>
      <c r="OBJ2181" s="655"/>
      <c r="OBK2181" s="1"/>
      <c r="OBL2181" s="1"/>
      <c r="OBN2181" s="650"/>
      <c r="OBO2181" s="645"/>
      <c r="OBP2181" s="659"/>
      <c r="OBQ2181" s="654"/>
      <c r="OBR2181" s="655"/>
      <c r="OBS2181" s="655"/>
      <c r="OBT2181" s="1"/>
      <c r="OBU2181" s="1"/>
      <c r="OBW2181" s="650"/>
      <c r="OBX2181" s="645"/>
      <c r="OBY2181" s="659"/>
      <c r="OBZ2181" s="654"/>
      <c r="OCA2181" s="655"/>
      <c r="OCB2181" s="655"/>
      <c r="OCC2181" s="1"/>
      <c r="OCD2181" s="1"/>
      <c r="OCF2181" s="650"/>
      <c r="OCG2181" s="645"/>
      <c r="OCH2181" s="659"/>
      <c r="OCI2181" s="654"/>
      <c r="OCJ2181" s="655"/>
      <c r="OCK2181" s="655"/>
      <c r="OCL2181" s="1"/>
      <c r="OCM2181" s="1"/>
      <c r="OCO2181" s="650"/>
      <c r="OCP2181" s="645"/>
      <c r="OCQ2181" s="659"/>
      <c r="OCR2181" s="654"/>
      <c r="OCS2181" s="655"/>
      <c r="OCT2181" s="655"/>
      <c r="OCU2181" s="1"/>
      <c r="OCV2181" s="1"/>
      <c r="OCX2181" s="650"/>
      <c r="OCY2181" s="645"/>
      <c r="OCZ2181" s="659"/>
      <c r="ODA2181" s="654"/>
      <c r="ODB2181" s="655"/>
      <c r="ODC2181" s="655"/>
      <c r="ODD2181" s="1"/>
      <c r="ODE2181" s="1"/>
      <c r="ODG2181" s="650"/>
      <c r="ODH2181" s="645"/>
      <c r="ODI2181" s="659"/>
      <c r="ODJ2181" s="654"/>
      <c r="ODK2181" s="655"/>
      <c r="ODL2181" s="655"/>
      <c r="ODM2181" s="1"/>
      <c r="ODN2181" s="1"/>
      <c r="ODP2181" s="650"/>
      <c r="ODQ2181" s="645"/>
      <c r="ODR2181" s="659"/>
      <c r="ODS2181" s="654"/>
      <c r="ODT2181" s="655"/>
      <c r="ODU2181" s="655"/>
      <c r="ODV2181" s="1"/>
      <c r="ODW2181" s="1"/>
      <c r="ODY2181" s="650"/>
      <c r="ODZ2181" s="645"/>
      <c r="OEA2181" s="659"/>
      <c r="OEB2181" s="654"/>
      <c r="OEC2181" s="655"/>
      <c r="OED2181" s="655"/>
      <c r="OEE2181" s="1"/>
      <c r="OEF2181" s="1"/>
      <c r="OEH2181" s="650"/>
      <c r="OEI2181" s="645"/>
      <c r="OEJ2181" s="659"/>
      <c r="OEK2181" s="654"/>
      <c r="OEL2181" s="655"/>
      <c r="OEM2181" s="655"/>
      <c r="OEN2181" s="1"/>
      <c r="OEO2181" s="1"/>
      <c r="OEQ2181" s="650"/>
      <c r="OER2181" s="645"/>
      <c r="OES2181" s="659"/>
      <c r="OET2181" s="654"/>
      <c r="OEU2181" s="655"/>
      <c r="OEV2181" s="655"/>
      <c r="OEW2181" s="1"/>
      <c r="OEX2181" s="1"/>
      <c r="OEZ2181" s="650"/>
      <c r="OFA2181" s="645"/>
      <c r="OFB2181" s="659"/>
      <c r="OFC2181" s="654"/>
      <c r="OFD2181" s="655"/>
      <c r="OFE2181" s="655"/>
      <c r="OFF2181" s="1"/>
      <c r="OFG2181" s="1"/>
      <c r="OFI2181" s="650"/>
      <c r="OFJ2181" s="645"/>
      <c r="OFK2181" s="659"/>
      <c r="OFL2181" s="654"/>
      <c r="OFM2181" s="655"/>
      <c r="OFN2181" s="655"/>
      <c r="OFO2181" s="1"/>
      <c r="OFP2181" s="1"/>
      <c r="OFR2181" s="650"/>
      <c r="OFS2181" s="645"/>
      <c r="OFT2181" s="659"/>
      <c r="OFU2181" s="654"/>
      <c r="OFV2181" s="655"/>
      <c r="OFW2181" s="655"/>
      <c r="OFX2181" s="1"/>
      <c r="OFY2181" s="1"/>
      <c r="OGA2181" s="650"/>
      <c r="OGB2181" s="645"/>
      <c r="OGC2181" s="659"/>
      <c r="OGD2181" s="654"/>
      <c r="OGE2181" s="655"/>
      <c r="OGF2181" s="655"/>
      <c r="OGG2181" s="1"/>
      <c r="OGH2181" s="1"/>
      <c r="OGJ2181" s="650"/>
      <c r="OGK2181" s="645"/>
      <c r="OGL2181" s="659"/>
      <c r="OGM2181" s="654"/>
      <c r="OGN2181" s="655"/>
      <c r="OGO2181" s="655"/>
      <c r="OGP2181" s="1"/>
      <c r="OGQ2181" s="1"/>
      <c r="OGS2181" s="650"/>
      <c r="OGT2181" s="645"/>
      <c r="OGU2181" s="659"/>
      <c r="OGV2181" s="654"/>
      <c r="OGW2181" s="655"/>
      <c r="OGX2181" s="655"/>
      <c r="OGY2181" s="1"/>
      <c r="OGZ2181" s="1"/>
      <c r="OHB2181" s="650"/>
      <c r="OHC2181" s="645"/>
      <c r="OHD2181" s="659"/>
      <c r="OHE2181" s="654"/>
      <c r="OHF2181" s="655"/>
      <c r="OHG2181" s="655"/>
      <c r="OHH2181" s="1"/>
      <c r="OHI2181" s="1"/>
      <c r="OHK2181" s="650"/>
      <c r="OHL2181" s="645"/>
      <c r="OHM2181" s="659"/>
      <c r="OHN2181" s="654"/>
      <c r="OHO2181" s="655"/>
      <c r="OHP2181" s="655"/>
      <c r="OHQ2181" s="1"/>
      <c r="OHR2181" s="1"/>
      <c r="OHT2181" s="650"/>
      <c r="OHU2181" s="645"/>
      <c r="OHV2181" s="659"/>
      <c r="OHW2181" s="654"/>
      <c r="OHX2181" s="655"/>
      <c r="OHY2181" s="655"/>
      <c r="OHZ2181" s="1"/>
      <c r="OIA2181" s="1"/>
      <c r="OIC2181" s="650"/>
      <c r="OID2181" s="645"/>
      <c r="OIE2181" s="659"/>
      <c r="OIF2181" s="654"/>
      <c r="OIG2181" s="655"/>
      <c r="OIH2181" s="655"/>
      <c r="OII2181" s="1"/>
      <c r="OIJ2181" s="1"/>
      <c r="OIL2181" s="650"/>
      <c r="OIM2181" s="645"/>
      <c r="OIN2181" s="659"/>
      <c r="OIO2181" s="654"/>
      <c r="OIP2181" s="655"/>
      <c r="OIQ2181" s="655"/>
      <c r="OIR2181" s="1"/>
      <c r="OIS2181" s="1"/>
      <c r="OIU2181" s="650"/>
      <c r="OIV2181" s="645"/>
      <c r="OIW2181" s="659"/>
      <c r="OIX2181" s="654"/>
      <c r="OIY2181" s="655"/>
      <c r="OIZ2181" s="655"/>
      <c r="OJA2181" s="1"/>
      <c r="OJB2181" s="1"/>
      <c r="OJD2181" s="650"/>
      <c r="OJE2181" s="645"/>
      <c r="OJF2181" s="659"/>
      <c r="OJG2181" s="654"/>
      <c r="OJH2181" s="655"/>
      <c r="OJI2181" s="655"/>
      <c r="OJJ2181" s="1"/>
      <c r="OJK2181" s="1"/>
      <c r="OJM2181" s="650"/>
      <c r="OJN2181" s="645"/>
      <c r="OJO2181" s="659"/>
      <c r="OJP2181" s="654"/>
      <c r="OJQ2181" s="655"/>
      <c r="OJR2181" s="655"/>
      <c r="OJS2181" s="1"/>
      <c r="OJT2181" s="1"/>
      <c r="OJV2181" s="650"/>
      <c r="OJW2181" s="645"/>
      <c r="OJX2181" s="659"/>
      <c r="OJY2181" s="654"/>
      <c r="OJZ2181" s="655"/>
      <c r="OKA2181" s="655"/>
      <c r="OKB2181" s="1"/>
      <c r="OKC2181" s="1"/>
      <c r="OKE2181" s="650"/>
      <c r="OKF2181" s="645"/>
      <c r="OKG2181" s="659"/>
      <c r="OKH2181" s="654"/>
      <c r="OKI2181" s="655"/>
      <c r="OKJ2181" s="655"/>
      <c r="OKK2181" s="1"/>
      <c r="OKL2181" s="1"/>
      <c r="OKN2181" s="650"/>
      <c r="OKO2181" s="645"/>
      <c r="OKP2181" s="659"/>
      <c r="OKQ2181" s="654"/>
      <c r="OKR2181" s="655"/>
      <c r="OKS2181" s="655"/>
      <c r="OKT2181" s="1"/>
      <c r="OKU2181" s="1"/>
      <c r="OKW2181" s="650"/>
      <c r="OKX2181" s="645"/>
      <c r="OKY2181" s="659"/>
      <c r="OKZ2181" s="654"/>
      <c r="OLA2181" s="655"/>
      <c r="OLB2181" s="655"/>
      <c r="OLC2181" s="1"/>
      <c r="OLD2181" s="1"/>
      <c r="OLF2181" s="650"/>
      <c r="OLG2181" s="645"/>
      <c r="OLH2181" s="659"/>
      <c r="OLI2181" s="654"/>
      <c r="OLJ2181" s="655"/>
      <c r="OLK2181" s="655"/>
      <c r="OLL2181" s="1"/>
      <c r="OLM2181" s="1"/>
      <c r="OLO2181" s="650"/>
      <c r="OLP2181" s="645"/>
      <c r="OLQ2181" s="659"/>
      <c r="OLR2181" s="654"/>
      <c r="OLS2181" s="655"/>
      <c r="OLT2181" s="655"/>
      <c r="OLU2181" s="1"/>
      <c r="OLV2181" s="1"/>
      <c r="OLX2181" s="650"/>
      <c r="OLY2181" s="645"/>
      <c r="OLZ2181" s="659"/>
      <c r="OMA2181" s="654"/>
      <c r="OMB2181" s="655"/>
      <c r="OMC2181" s="655"/>
      <c r="OMD2181" s="1"/>
      <c r="OME2181" s="1"/>
      <c r="OMG2181" s="650"/>
      <c r="OMH2181" s="645"/>
      <c r="OMI2181" s="659"/>
      <c r="OMJ2181" s="654"/>
      <c r="OMK2181" s="655"/>
      <c r="OML2181" s="655"/>
      <c r="OMM2181" s="1"/>
      <c r="OMN2181" s="1"/>
      <c r="OMP2181" s="650"/>
      <c r="OMQ2181" s="645"/>
      <c r="OMR2181" s="659"/>
      <c r="OMS2181" s="654"/>
      <c r="OMT2181" s="655"/>
      <c r="OMU2181" s="655"/>
      <c r="OMV2181" s="1"/>
      <c r="OMW2181" s="1"/>
      <c r="OMY2181" s="650"/>
      <c r="OMZ2181" s="645"/>
      <c r="ONA2181" s="659"/>
      <c r="ONB2181" s="654"/>
      <c r="ONC2181" s="655"/>
      <c r="OND2181" s="655"/>
      <c r="ONE2181" s="1"/>
      <c r="ONF2181" s="1"/>
      <c r="ONH2181" s="650"/>
      <c r="ONI2181" s="645"/>
      <c r="ONJ2181" s="659"/>
      <c r="ONK2181" s="654"/>
      <c r="ONL2181" s="655"/>
      <c r="ONM2181" s="655"/>
      <c r="ONN2181" s="1"/>
      <c r="ONO2181" s="1"/>
      <c r="ONQ2181" s="650"/>
      <c r="ONR2181" s="645"/>
      <c r="ONS2181" s="659"/>
      <c r="ONT2181" s="654"/>
      <c r="ONU2181" s="655"/>
      <c r="ONV2181" s="655"/>
      <c r="ONW2181" s="1"/>
      <c r="ONX2181" s="1"/>
      <c r="ONZ2181" s="650"/>
      <c r="OOA2181" s="645"/>
      <c r="OOB2181" s="659"/>
      <c r="OOC2181" s="654"/>
      <c r="OOD2181" s="655"/>
      <c r="OOE2181" s="655"/>
      <c r="OOF2181" s="1"/>
      <c r="OOG2181" s="1"/>
      <c r="OOI2181" s="650"/>
      <c r="OOJ2181" s="645"/>
      <c r="OOK2181" s="659"/>
      <c r="OOL2181" s="654"/>
      <c r="OOM2181" s="655"/>
      <c r="OON2181" s="655"/>
      <c r="OOO2181" s="1"/>
      <c r="OOP2181" s="1"/>
      <c r="OOR2181" s="650"/>
      <c r="OOS2181" s="645"/>
      <c r="OOT2181" s="659"/>
      <c r="OOU2181" s="654"/>
      <c r="OOV2181" s="655"/>
      <c r="OOW2181" s="655"/>
      <c r="OOX2181" s="1"/>
      <c r="OOY2181" s="1"/>
      <c r="OPA2181" s="650"/>
      <c r="OPB2181" s="645"/>
      <c r="OPC2181" s="659"/>
      <c r="OPD2181" s="654"/>
      <c r="OPE2181" s="655"/>
      <c r="OPF2181" s="655"/>
      <c r="OPG2181" s="1"/>
      <c r="OPH2181" s="1"/>
      <c r="OPJ2181" s="650"/>
      <c r="OPK2181" s="645"/>
      <c r="OPL2181" s="659"/>
      <c r="OPM2181" s="654"/>
      <c r="OPN2181" s="655"/>
      <c r="OPO2181" s="655"/>
      <c r="OPP2181" s="1"/>
      <c r="OPQ2181" s="1"/>
      <c r="OPS2181" s="650"/>
      <c r="OPT2181" s="645"/>
      <c r="OPU2181" s="659"/>
      <c r="OPV2181" s="654"/>
      <c r="OPW2181" s="655"/>
      <c r="OPX2181" s="655"/>
      <c r="OPY2181" s="1"/>
      <c r="OPZ2181" s="1"/>
      <c r="OQB2181" s="650"/>
      <c r="OQC2181" s="645"/>
      <c r="OQD2181" s="659"/>
      <c r="OQE2181" s="654"/>
      <c r="OQF2181" s="655"/>
      <c r="OQG2181" s="655"/>
      <c r="OQH2181" s="1"/>
      <c r="OQI2181" s="1"/>
      <c r="OQK2181" s="650"/>
      <c r="OQL2181" s="645"/>
      <c r="OQM2181" s="659"/>
      <c r="OQN2181" s="654"/>
      <c r="OQO2181" s="655"/>
      <c r="OQP2181" s="655"/>
      <c r="OQQ2181" s="1"/>
      <c r="OQR2181" s="1"/>
      <c r="OQT2181" s="650"/>
      <c r="OQU2181" s="645"/>
      <c r="OQV2181" s="659"/>
      <c r="OQW2181" s="654"/>
      <c r="OQX2181" s="655"/>
      <c r="OQY2181" s="655"/>
      <c r="OQZ2181" s="1"/>
      <c r="ORA2181" s="1"/>
      <c r="ORC2181" s="650"/>
      <c r="ORD2181" s="645"/>
      <c r="ORE2181" s="659"/>
      <c r="ORF2181" s="654"/>
      <c r="ORG2181" s="655"/>
      <c r="ORH2181" s="655"/>
      <c r="ORI2181" s="1"/>
      <c r="ORJ2181" s="1"/>
      <c r="ORL2181" s="650"/>
      <c r="ORM2181" s="645"/>
      <c r="ORN2181" s="659"/>
      <c r="ORO2181" s="654"/>
      <c r="ORP2181" s="655"/>
      <c r="ORQ2181" s="655"/>
      <c r="ORR2181" s="1"/>
      <c r="ORS2181" s="1"/>
      <c r="ORU2181" s="650"/>
      <c r="ORV2181" s="645"/>
      <c r="ORW2181" s="659"/>
      <c r="ORX2181" s="654"/>
      <c r="ORY2181" s="655"/>
      <c r="ORZ2181" s="655"/>
      <c r="OSA2181" s="1"/>
      <c r="OSB2181" s="1"/>
      <c r="OSD2181" s="650"/>
      <c r="OSE2181" s="645"/>
      <c r="OSF2181" s="659"/>
      <c r="OSG2181" s="654"/>
      <c r="OSH2181" s="655"/>
      <c r="OSI2181" s="655"/>
      <c r="OSJ2181" s="1"/>
      <c r="OSK2181" s="1"/>
      <c r="OSM2181" s="650"/>
      <c r="OSN2181" s="645"/>
      <c r="OSO2181" s="659"/>
      <c r="OSP2181" s="654"/>
      <c r="OSQ2181" s="655"/>
      <c r="OSR2181" s="655"/>
      <c r="OSS2181" s="1"/>
      <c r="OST2181" s="1"/>
      <c r="OSV2181" s="650"/>
      <c r="OSW2181" s="645"/>
      <c r="OSX2181" s="659"/>
      <c r="OSY2181" s="654"/>
      <c r="OSZ2181" s="655"/>
      <c r="OTA2181" s="655"/>
      <c r="OTB2181" s="1"/>
      <c r="OTC2181" s="1"/>
      <c r="OTE2181" s="650"/>
      <c r="OTF2181" s="645"/>
      <c r="OTG2181" s="659"/>
      <c r="OTH2181" s="654"/>
      <c r="OTI2181" s="655"/>
      <c r="OTJ2181" s="655"/>
      <c r="OTK2181" s="1"/>
      <c r="OTL2181" s="1"/>
      <c r="OTN2181" s="650"/>
      <c r="OTO2181" s="645"/>
      <c r="OTP2181" s="659"/>
      <c r="OTQ2181" s="654"/>
      <c r="OTR2181" s="655"/>
      <c r="OTS2181" s="655"/>
      <c r="OTT2181" s="1"/>
      <c r="OTU2181" s="1"/>
      <c r="OTW2181" s="650"/>
      <c r="OTX2181" s="645"/>
      <c r="OTY2181" s="659"/>
      <c r="OTZ2181" s="654"/>
      <c r="OUA2181" s="655"/>
      <c r="OUB2181" s="655"/>
      <c r="OUC2181" s="1"/>
      <c r="OUD2181" s="1"/>
      <c r="OUF2181" s="650"/>
      <c r="OUG2181" s="645"/>
      <c r="OUH2181" s="659"/>
      <c r="OUI2181" s="654"/>
      <c r="OUJ2181" s="655"/>
      <c r="OUK2181" s="655"/>
      <c r="OUL2181" s="1"/>
      <c r="OUM2181" s="1"/>
      <c r="OUO2181" s="650"/>
      <c r="OUP2181" s="645"/>
      <c r="OUQ2181" s="659"/>
      <c r="OUR2181" s="654"/>
      <c r="OUS2181" s="655"/>
      <c r="OUT2181" s="655"/>
      <c r="OUU2181" s="1"/>
      <c r="OUV2181" s="1"/>
      <c r="OUX2181" s="650"/>
      <c r="OUY2181" s="645"/>
      <c r="OUZ2181" s="659"/>
      <c r="OVA2181" s="654"/>
      <c r="OVB2181" s="655"/>
      <c r="OVC2181" s="655"/>
      <c r="OVD2181" s="1"/>
      <c r="OVE2181" s="1"/>
      <c r="OVG2181" s="650"/>
      <c r="OVH2181" s="645"/>
      <c r="OVI2181" s="659"/>
      <c r="OVJ2181" s="654"/>
      <c r="OVK2181" s="655"/>
      <c r="OVL2181" s="655"/>
      <c r="OVM2181" s="1"/>
      <c r="OVN2181" s="1"/>
      <c r="OVP2181" s="650"/>
      <c r="OVQ2181" s="645"/>
      <c r="OVR2181" s="659"/>
      <c r="OVS2181" s="654"/>
      <c r="OVT2181" s="655"/>
      <c r="OVU2181" s="655"/>
      <c r="OVV2181" s="1"/>
      <c r="OVW2181" s="1"/>
      <c r="OVY2181" s="650"/>
      <c r="OVZ2181" s="645"/>
      <c r="OWA2181" s="659"/>
      <c r="OWB2181" s="654"/>
      <c r="OWC2181" s="655"/>
      <c r="OWD2181" s="655"/>
      <c r="OWE2181" s="1"/>
      <c r="OWF2181" s="1"/>
      <c r="OWH2181" s="650"/>
      <c r="OWI2181" s="645"/>
      <c r="OWJ2181" s="659"/>
      <c r="OWK2181" s="654"/>
      <c r="OWL2181" s="655"/>
      <c r="OWM2181" s="655"/>
      <c r="OWN2181" s="1"/>
      <c r="OWO2181" s="1"/>
      <c r="OWQ2181" s="650"/>
      <c r="OWR2181" s="645"/>
      <c r="OWS2181" s="659"/>
      <c r="OWT2181" s="654"/>
      <c r="OWU2181" s="655"/>
      <c r="OWV2181" s="655"/>
      <c r="OWW2181" s="1"/>
      <c r="OWX2181" s="1"/>
      <c r="OWZ2181" s="650"/>
      <c r="OXA2181" s="645"/>
      <c r="OXB2181" s="659"/>
      <c r="OXC2181" s="654"/>
      <c r="OXD2181" s="655"/>
      <c r="OXE2181" s="655"/>
      <c r="OXF2181" s="1"/>
      <c r="OXG2181" s="1"/>
      <c r="OXI2181" s="650"/>
      <c r="OXJ2181" s="645"/>
      <c r="OXK2181" s="659"/>
      <c r="OXL2181" s="654"/>
      <c r="OXM2181" s="655"/>
      <c r="OXN2181" s="655"/>
      <c r="OXO2181" s="1"/>
      <c r="OXP2181" s="1"/>
      <c r="OXR2181" s="650"/>
      <c r="OXS2181" s="645"/>
      <c r="OXT2181" s="659"/>
      <c r="OXU2181" s="654"/>
      <c r="OXV2181" s="655"/>
      <c r="OXW2181" s="655"/>
      <c r="OXX2181" s="1"/>
      <c r="OXY2181" s="1"/>
      <c r="OYA2181" s="650"/>
      <c r="OYB2181" s="645"/>
      <c r="OYC2181" s="659"/>
      <c r="OYD2181" s="654"/>
      <c r="OYE2181" s="655"/>
      <c r="OYF2181" s="655"/>
      <c r="OYG2181" s="1"/>
      <c r="OYH2181" s="1"/>
      <c r="OYJ2181" s="650"/>
      <c r="OYK2181" s="645"/>
      <c r="OYL2181" s="659"/>
      <c r="OYM2181" s="654"/>
      <c r="OYN2181" s="655"/>
      <c r="OYO2181" s="655"/>
      <c r="OYP2181" s="1"/>
      <c r="OYQ2181" s="1"/>
      <c r="OYS2181" s="650"/>
      <c r="OYT2181" s="645"/>
      <c r="OYU2181" s="659"/>
      <c r="OYV2181" s="654"/>
      <c r="OYW2181" s="655"/>
      <c r="OYX2181" s="655"/>
      <c r="OYY2181" s="1"/>
      <c r="OYZ2181" s="1"/>
      <c r="OZB2181" s="650"/>
      <c r="OZC2181" s="645"/>
      <c r="OZD2181" s="659"/>
      <c r="OZE2181" s="654"/>
      <c r="OZF2181" s="655"/>
      <c r="OZG2181" s="655"/>
      <c r="OZH2181" s="1"/>
      <c r="OZI2181" s="1"/>
      <c r="OZK2181" s="650"/>
      <c r="OZL2181" s="645"/>
      <c r="OZM2181" s="659"/>
      <c r="OZN2181" s="654"/>
      <c r="OZO2181" s="655"/>
      <c r="OZP2181" s="655"/>
      <c r="OZQ2181" s="1"/>
      <c r="OZR2181" s="1"/>
      <c r="OZT2181" s="650"/>
      <c r="OZU2181" s="645"/>
      <c r="OZV2181" s="659"/>
      <c r="OZW2181" s="654"/>
      <c r="OZX2181" s="655"/>
      <c r="OZY2181" s="655"/>
      <c r="OZZ2181" s="1"/>
      <c r="PAA2181" s="1"/>
      <c r="PAC2181" s="650"/>
      <c r="PAD2181" s="645"/>
      <c r="PAE2181" s="659"/>
      <c r="PAF2181" s="654"/>
      <c r="PAG2181" s="655"/>
      <c r="PAH2181" s="655"/>
      <c r="PAI2181" s="1"/>
      <c r="PAJ2181" s="1"/>
      <c r="PAL2181" s="650"/>
      <c r="PAM2181" s="645"/>
      <c r="PAN2181" s="659"/>
      <c r="PAO2181" s="654"/>
      <c r="PAP2181" s="655"/>
      <c r="PAQ2181" s="655"/>
      <c r="PAR2181" s="1"/>
      <c r="PAS2181" s="1"/>
      <c r="PAU2181" s="650"/>
      <c r="PAV2181" s="645"/>
      <c r="PAW2181" s="659"/>
      <c r="PAX2181" s="654"/>
      <c r="PAY2181" s="655"/>
      <c r="PAZ2181" s="655"/>
      <c r="PBA2181" s="1"/>
      <c r="PBB2181" s="1"/>
      <c r="PBD2181" s="650"/>
      <c r="PBE2181" s="645"/>
      <c r="PBF2181" s="659"/>
      <c r="PBG2181" s="654"/>
      <c r="PBH2181" s="655"/>
      <c r="PBI2181" s="655"/>
      <c r="PBJ2181" s="1"/>
      <c r="PBK2181" s="1"/>
      <c r="PBM2181" s="650"/>
      <c r="PBN2181" s="645"/>
      <c r="PBO2181" s="659"/>
      <c r="PBP2181" s="654"/>
      <c r="PBQ2181" s="655"/>
      <c r="PBR2181" s="655"/>
      <c r="PBS2181" s="1"/>
      <c r="PBT2181" s="1"/>
      <c r="PBV2181" s="650"/>
      <c r="PBW2181" s="645"/>
      <c r="PBX2181" s="659"/>
      <c r="PBY2181" s="654"/>
      <c r="PBZ2181" s="655"/>
      <c r="PCA2181" s="655"/>
      <c r="PCB2181" s="1"/>
      <c r="PCC2181" s="1"/>
      <c r="PCE2181" s="650"/>
      <c r="PCF2181" s="645"/>
      <c r="PCG2181" s="659"/>
      <c r="PCH2181" s="654"/>
      <c r="PCI2181" s="655"/>
      <c r="PCJ2181" s="655"/>
      <c r="PCK2181" s="1"/>
      <c r="PCL2181" s="1"/>
      <c r="PCN2181" s="650"/>
      <c r="PCO2181" s="645"/>
      <c r="PCP2181" s="659"/>
      <c r="PCQ2181" s="654"/>
      <c r="PCR2181" s="655"/>
      <c r="PCS2181" s="655"/>
      <c r="PCT2181" s="1"/>
      <c r="PCU2181" s="1"/>
      <c r="PCW2181" s="650"/>
      <c r="PCX2181" s="645"/>
      <c r="PCY2181" s="659"/>
      <c r="PCZ2181" s="654"/>
      <c r="PDA2181" s="655"/>
      <c r="PDB2181" s="655"/>
      <c r="PDC2181" s="1"/>
      <c r="PDD2181" s="1"/>
      <c r="PDF2181" s="650"/>
      <c r="PDG2181" s="645"/>
      <c r="PDH2181" s="659"/>
      <c r="PDI2181" s="654"/>
      <c r="PDJ2181" s="655"/>
      <c r="PDK2181" s="655"/>
      <c r="PDL2181" s="1"/>
      <c r="PDM2181" s="1"/>
      <c r="PDO2181" s="650"/>
      <c r="PDP2181" s="645"/>
      <c r="PDQ2181" s="659"/>
      <c r="PDR2181" s="654"/>
      <c r="PDS2181" s="655"/>
      <c r="PDT2181" s="655"/>
      <c r="PDU2181" s="1"/>
      <c r="PDV2181" s="1"/>
      <c r="PDX2181" s="650"/>
      <c r="PDY2181" s="645"/>
      <c r="PDZ2181" s="659"/>
      <c r="PEA2181" s="654"/>
      <c r="PEB2181" s="655"/>
      <c r="PEC2181" s="655"/>
      <c r="PED2181" s="1"/>
      <c r="PEE2181" s="1"/>
      <c r="PEG2181" s="650"/>
      <c r="PEH2181" s="645"/>
      <c r="PEI2181" s="659"/>
      <c r="PEJ2181" s="654"/>
      <c r="PEK2181" s="655"/>
      <c r="PEL2181" s="655"/>
      <c r="PEM2181" s="1"/>
      <c r="PEN2181" s="1"/>
      <c r="PEP2181" s="650"/>
      <c r="PEQ2181" s="645"/>
      <c r="PER2181" s="659"/>
      <c r="PES2181" s="654"/>
      <c r="PET2181" s="655"/>
      <c r="PEU2181" s="655"/>
      <c r="PEV2181" s="1"/>
      <c r="PEW2181" s="1"/>
      <c r="PEY2181" s="650"/>
      <c r="PEZ2181" s="645"/>
      <c r="PFA2181" s="659"/>
      <c r="PFB2181" s="654"/>
      <c r="PFC2181" s="655"/>
      <c r="PFD2181" s="655"/>
      <c r="PFE2181" s="1"/>
      <c r="PFF2181" s="1"/>
      <c r="PFH2181" s="650"/>
      <c r="PFI2181" s="645"/>
      <c r="PFJ2181" s="659"/>
      <c r="PFK2181" s="654"/>
      <c r="PFL2181" s="655"/>
      <c r="PFM2181" s="655"/>
      <c r="PFN2181" s="1"/>
      <c r="PFO2181" s="1"/>
      <c r="PFQ2181" s="650"/>
      <c r="PFR2181" s="645"/>
      <c r="PFS2181" s="659"/>
      <c r="PFT2181" s="654"/>
      <c r="PFU2181" s="655"/>
      <c r="PFV2181" s="655"/>
      <c r="PFW2181" s="1"/>
      <c r="PFX2181" s="1"/>
      <c r="PFZ2181" s="650"/>
      <c r="PGA2181" s="645"/>
      <c r="PGB2181" s="659"/>
      <c r="PGC2181" s="654"/>
      <c r="PGD2181" s="655"/>
      <c r="PGE2181" s="655"/>
      <c r="PGF2181" s="1"/>
      <c r="PGG2181" s="1"/>
      <c r="PGI2181" s="650"/>
      <c r="PGJ2181" s="645"/>
      <c r="PGK2181" s="659"/>
      <c r="PGL2181" s="654"/>
      <c r="PGM2181" s="655"/>
      <c r="PGN2181" s="655"/>
      <c r="PGO2181" s="1"/>
      <c r="PGP2181" s="1"/>
      <c r="PGR2181" s="650"/>
      <c r="PGS2181" s="645"/>
      <c r="PGT2181" s="659"/>
      <c r="PGU2181" s="654"/>
      <c r="PGV2181" s="655"/>
      <c r="PGW2181" s="655"/>
      <c r="PGX2181" s="1"/>
      <c r="PGY2181" s="1"/>
      <c r="PHA2181" s="650"/>
      <c r="PHB2181" s="645"/>
      <c r="PHC2181" s="659"/>
      <c r="PHD2181" s="654"/>
      <c r="PHE2181" s="655"/>
      <c r="PHF2181" s="655"/>
      <c r="PHG2181" s="1"/>
      <c r="PHH2181" s="1"/>
      <c r="PHJ2181" s="650"/>
      <c r="PHK2181" s="645"/>
      <c r="PHL2181" s="659"/>
      <c r="PHM2181" s="654"/>
      <c r="PHN2181" s="655"/>
      <c r="PHO2181" s="655"/>
      <c r="PHP2181" s="1"/>
      <c r="PHQ2181" s="1"/>
      <c r="PHS2181" s="650"/>
      <c r="PHT2181" s="645"/>
      <c r="PHU2181" s="659"/>
      <c r="PHV2181" s="654"/>
      <c r="PHW2181" s="655"/>
      <c r="PHX2181" s="655"/>
      <c r="PHY2181" s="1"/>
      <c r="PHZ2181" s="1"/>
      <c r="PIB2181" s="650"/>
      <c r="PIC2181" s="645"/>
      <c r="PID2181" s="659"/>
      <c r="PIE2181" s="654"/>
      <c r="PIF2181" s="655"/>
      <c r="PIG2181" s="655"/>
      <c r="PIH2181" s="1"/>
      <c r="PII2181" s="1"/>
      <c r="PIK2181" s="650"/>
      <c r="PIL2181" s="645"/>
      <c r="PIM2181" s="659"/>
      <c r="PIN2181" s="654"/>
      <c r="PIO2181" s="655"/>
      <c r="PIP2181" s="655"/>
      <c r="PIQ2181" s="1"/>
      <c r="PIR2181" s="1"/>
      <c r="PIT2181" s="650"/>
      <c r="PIU2181" s="645"/>
      <c r="PIV2181" s="659"/>
      <c r="PIW2181" s="654"/>
      <c r="PIX2181" s="655"/>
      <c r="PIY2181" s="655"/>
      <c r="PIZ2181" s="1"/>
      <c r="PJA2181" s="1"/>
      <c r="PJC2181" s="650"/>
      <c r="PJD2181" s="645"/>
      <c r="PJE2181" s="659"/>
      <c r="PJF2181" s="654"/>
      <c r="PJG2181" s="655"/>
      <c r="PJH2181" s="655"/>
      <c r="PJI2181" s="1"/>
      <c r="PJJ2181" s="1"/>
      <c r="PJL2181" s="650"/>
      <c r="PJM2181" s="645"/>
      <c r="PJN2181" s="659"/>
      <c r="PJO2181" s="654"/>
      <c r="PJP2181" s="655"/>
      <c r="PJQ2181" s="655"/>
      <c r="PJR2181" s="1"/>
      <c r="PJS2181" s="1"/>
      <c r="PJU2181" s="650"/>
      <c r="PJV2181" s="645"/>
      <c r="PJW2181" s="659"/>
      <c r="PJX2181" s="654"/>
      <c r="PJY2181" s="655"/>
      <c r="PJZ2181" s="655"/>
      <c r="PKA2181" s="1"/>
      <c r="PKB2181" s="1"/>
      <c r="PKD2181" s="650"/>
      <c r="PKE2181" s="645"/>
      <c r="PKF2181" s="659"/>
      <c r="PKG2181" s="654"/>
      <c r="PKH2181" s="655"/>
      <c r="PKI2181" s="655"/>
      <c r="PKJ2181" s="1"/>
      <c r="PKK2181" s="1"/>
      <c r="PKM2181" s="650"/>
      <c r="PKN2181" s="645"/>
      <c r="PKO2181" s="659"/>
      <c r="PKP2181" s="654"/>
      <c r="PKQ2181" s="655"/>
      <c r="PKR2181" s="655"/>
      <c r="PKS2181" s="1"/>
      <c r="PKT2181" s="1"/>
      <c r="PKV2181" s="650"/>
      <c r="PKW2181" s="645"/>
      <c r="PKX2181" s="659"/>
      <c r="PKY2181" s="654"/>
      <c r="PKZ2181" s="655"/>
      <c r="PLA2181" s="655"/>
      <c r="PLB2181" s="1"/>
      <c r="PLC2181" s="1"/>
      <c r="PLE2181" s="650"/>
      <c r="PLF2181" s="645"/>
      <c r="PLG2181" s="659"/>
      <c r="PLH2181" s="654"/>
      <c r="PLI2181" s="655"/>
      <c r="PLJ2181" s="655"/>
      <c r="PLK2181" s="1"/>
      <c r="PLL2181" s="1"/>
      <c r="PLN2181" s="650"/>
      <c r="PLO2181" s="645"/>
      <c r="PLP2181" s="659"/>
      <c r="PLQ2181" s="654"/>
      <c r="PLR2181" s="655"/>
      <c r="PLS2181" s="655"/>
      <c r="PLT2181" s="1"/>
      <c r="PLU2181" s="1"/>
      <c r="PLW2181" s="650"/>
      <c r="PLX2181" s="645"/>
      <c r="PLY2181" s="659"/>
      <c r="PLZ2181" s="654"/>
      <c r="PMA2181" s="655"/>
      <c r="PMB2181" s="655"/>
      <c r="PMC2181" s="1"/>
      <c r="PMD2181" s="1"/>
      <c r="PMF2181" s="650"/>
      <c r="PMG2181" s="645"/>
      <c r="PMH2181" s="659"/>
      <c r="PMI2181" s="654"/>
      <c r="PMJ2181" s="655"/>
      <c r="PMK2181" s="655"/>
      <c r="PML2181" s="1"/>
      <c r="PMM2181" s="1"/>
      <c r="PMO2181" s="650"/>
      <c r="PMP2181" s="645"/>
      <c r="PMQ2181" s="659"/>
      <c r="PMR2181" s="654"/>
      <c r="PMS2181" s="655"/>
      <c r="PMT2181" s="655"/>
      <c r="PMU2181" s="1"/>
      <c r="PMV2181" s="1"/>
      <c r="PMX2181" s="650"/>
      <c r="PMY2181" s="645"/>
      <c r="PMZ2181" s="659"/>
      <c r="PNA2181" s="654"/>
      <c r="PNB2181" s="655"/>
      <c r="PNC2181" s="655"/>
      <c r="PND2181" s="1"/>
      <c r="PNE2181" s="1"/>
      <c r="PNG2181" s="650"/>
      <c r="PNH2181" s="645"/>
      <c r="PNI2181" s="659"/>
      <c r="PNJ2181" s="654"/>
      <c r="PNK2181" s="655"/>
      <c r="PNL2181" s="655"/>
      <c r="PNM2181" s="1"/>
      <c r="PNN2181" s="1"/>
      <c r="PNP2181" s="650"/>
      <c r="PNQ2181" s="645"/>
      <c r="PNR2181" s="659"/>
      <c r="PNS2181" s="654"/>
      <c r="PNT2181" s="655"/>
      <c r="PNU2181" s="655"/>
      <c r="PNV2181" s="1"/>
      <c r="PNW2181" s="1"/>
      <c r="PNY2181" s="650"/>
      <c r="PNZ2181" s="645"/>
      <c r="POA2181" s="659"/>
      <c r="POB2181" s="654"/>
      <c r="POC2181" s="655"/>
      <c r="POD2181" s="655"/>
      <c r="POE2181" s="1"/>
      <c r="POF2181" s="1"/>
      <c r="POH2181" s="650"/>
      <c r="POI2181" s="645"/>
      <c r="POJ2181" s="659"/>
      <c r="POK2181" s="654"/>
      <c r="POL2181" s="655"/>
      <c r="POM2181" s="655"/>
      <c r="PON2181" s="1"/>
      <c r="POO2181" s="1"/>
      <c r="POQ2181" s="650"/>
      <c r="POR2181" s="645"/>
      <c r="POS2181" s="659"/>
      <c r="POT2181" s="654"/>
      <c r="POU2181" s="655"/>
      <c r="POV2181" s="655"/>
      <c r="POW2181" s="1"/>
      <c r="POX2181" s="1"/>
      <c r="POZ2181" s="650"/>
      <c r="PPA2181" s="645"/>
      <c r="PPB2181" s="659"/>
      <c r="PPC2181" s="654"/>
      <c r="PPD2181" s="655"/>
      <c r="PPE2181" s="655"/>
      <c r="PPF2181" s="1"/>
      <c r="PPG2181" s="1"/>
      <c r="PPI2181" s="650"/>
      <c r="PPJ2181" s="645"/>
      <c r="PPK2181" s="659"/>
      <c r="PPL2181" s="654"/>
      <c r="PPM2181" s="655"/>
      <c r="PPN2181" s="655"/>
      <c r="PPO2181" s="1"/>
      <c r="PPP2181" s="1"/>
      <c r="PPR2181" s="650"/>
      <c r="PPS2181" s="645"/>
      <c r="PPT2181" s="659"/>
      <c r="PPU2181" s="654"/>
      <c r="PPV2181" s="655"/>
      <c r="PPW2181" s="655"/>
      <c r="PPX2181" s="1"/>
      <c r="PPY2181" s="1"/>
      <c r="PQA2181" s="650"/>
      <c r="PQB2181" s="645"/>
      <c r="PQC2181" s="659"/>
      <c r="PQD2181" s="654"/>
      <c r="PQE2181" s="655"/>
      <c r="PQF2181" s="655"/>
      <c r="PQG2181" s="1"/>
      <c r="PQH2181" s="1"/>
      <c r="PQJ2181" s="650"/>
      <c r="PQK2181" s="645"/>
      <c r="PQL2181" s="659"/>
      <c r="PQM2181" s="654"/>
      <c r="PQN2181" s="655"/>
      <c r="PQO2181" s="655"/>
      <c r="PQP2181" s="1"/>
      <c r="PQQ2181" s="1"/>
      <c r="PQS2181" s="650"/>
      <c r="PQT2181" s="645"/>
      <c r="PQU2181" s="659"/>
      <c r="PQV2181" s="654"/>
      <c r="PQW2181" s="655"/>
      <c r="PQX2181" s="655"/>
      <c r="PQY2181" s="1"/>
      <c r="PQZ2181" s="1"/>
      <c r="PRB2181" s="650"/>
      <c r="PRC2181" s="645"/>
      <c r="PRD2181" s="659"/>
      <c r="PRE2181" s="654"/>
      <c r="PRF2181" s="655"/>
      <c r="PRG2181" s="655"/>
      <c r="PRH2181" s="1"/>
      <c r="PRI2181" s="1"/>
      <c r="PRK2181" s="650"/>
      <c r="PRL2181" s="645"/>
      <c r="PRM2181" s="659"/>
      <c r="PRN2181" s="654"/>
      <c r="PRO2181" s="655"/>
      <c r="PRP2181" s="655"/>
      <c r="PRQ2181" s="1"/>
      <c r="PRR2181" s="1"/>
      <c r="PRT2181" s="650"/>
      <c r="PRU2181" s="645"/>
      <c r="PRV2181" s="659"/>
      <c r="PRW2181" s="654"/>
      <c r="PRX2181" s="655"/>
      <c r="PRY2181" s="655"/>
      <c r="PRZ2181" s="1"/>
      <c r="PSA2181" s="1"/>
      <c r="PSC2181" s="650"/>
      <c r="PSD2181" s="645"/>
      <c r="PSE2181" s="659"/>
      <c r="PSF2181" s="654"/>
      <c r="PSG2181" s="655"/>
      <c r="PSH2181" s="655"/>
      <c r="PSI2181" s="1"/>
      <c r="PSJ2181" s="1"/>
      <c r="PSL2181" s="650"/>
      <c r="PSM2181" s="645"/>
      <c r="PSN2181" s="659"/>
      <c r="PSO2181" s="654"/>
      <c r="PSP2181" s="655"/>
      <c r="PSQ2181" s="655"/>
      <c r="PSR2181" s="1"/>
      <c r="PSS2181" s="1"/>
      <c r="PSU2181" s="650"/>
      <c r="PSV2181" s="645"/>
      <c r="PSW2181" s="659"/>
      <c r="PSX2181" s="654"/>
      <c r="PSY2181" s="655"/>
      <c r="PSZ2181" s="655"/>
      <c r="PTA2181" s="1"/>
      <c r="PTB2181" s="1"/>
      <c r="PTD2181" s="650"/>
      <c r="PTE2181" s="645"/>
      <c r="PTF2181" s="659"/>
      <c r="PTG2181" s="654"/>
      <c r="PTH2181" s="655"/>
      <c r="PTI2181" s="655"/>
      <c r="PTJ2181" s="1"/>
      <c r="PTK2181" s="1"/>
      <c r="PTM2181" s="650"/>
      <c r="PTN2181" s="645"/>
      <c r="PTO2181" s="659"/>
      <c r="PTP2181" s="654"/>
      <c r="PTQ2181" s="655"/>
      <c r="PTR2181" s="655"/>
      <c r="PTS2181" s="1"/>
      <c r="PTT2181" s="1"/>
      <c r="PTV2181" s="650"/>
      <c r="PTW2181" s="645"/>
      <c r="PTX2181" s="659"/>
      <c r="PTY2181" s="654"/>
      <c r="PTZ2181" s="655"/>
      <c r="PUA2181" s="655"/>
      <c r="PUB2181" s="1"/>
      <c r="PUC2181" s="1"/>
      <c r="PUE2181" s="650"/>
      <c r="PUF2181" s="645"/>
      <c r="PUG2181" s="659"/>
      <c r="PUH2181" s="654"/>
      <c r="PUI2181" s="655"/>
      <c r="PUJ2181" s="655"/>
      <c r="PUK2181" s="1"/>
      <c r="PUL2181" s="1"/>
      <c r="PUN2181" s="650"/>
      <c r="PUO2181" s="645"/>
      <c r="PUP2181" s="659"/>
      <c r="PUQ2181" s="654"/>
      <c r="PUR2181" s="655"/>
      <c r="PUS2181" s="655"/>
      <c r="PUT2181" s="1"/>
      <c r="PUU2181" s="1"/>
      <c r="PUW2181" s="650"/>
      <c r="PUX2181" s="645"/>
      <c r="PUY2181" s="659"/>
      <c r="PUZ2181" s="654"/>
      <c r="PVA2181" s="655"/>
      <c r="PVB2181" s="655"/>
      <c r="PVC2181" s="1"/>
      <c r="PVD2181" s="1"/>
      <c r="PVF2181" s="650"/>
      <c r="PVG2181" s="645"/>
      <c r="PVH2181" s="659"/>
      <c r="PVI2181" s="654"/>
      <c r="PVJ2181" s="655"/>
      <c r="PVK2181" s="655"/>
      <c r="PVL2181" s="1"/>
      <c r="PVM2181" s="1"/>
      <c r="PVO2181" s="650"/>
      <c r="PVP2181" s="645"/>
      <c r="PVQ2181" s="659"/>
      <c r="PVR2181" s="654"/>
      <c r="PVS2181" s="655"/>
      <c r="PVT2181" s="655"/>
      <c r="PVU2181" s="1"/>
      <c r="PVV2181" s="1"/>
      <c r="PVX2181" s="650"/>
      <c r="PVY2181" s="645"/>
      <c r="PVZ2181" s="659"/>
      <c r="PWA2181" s="654"/>
      <c r="PWB2181" s="655"/>
      <c r="PWC2181" s="655"/>
      <c r="PWD2181" s="1"/>
      <c r="PWE2181" s="1"/>
      <c r="PWG2181" s="650"/>
      <c r="PWH2181" s="645"/>
      <c r="PWI2181" s="659"/>
      <c r="PWJ2181" s="654"/>
      <c r="PWK2181" s="655"/>
      <c r="PWL2181" s="655"/>
      <c r="PWM2181" s="1"/>
      <c r="PWN2181" s="1"/>
      <c r="PWP2181" s="650"/>
      <c r="PWQ2181" s="645"/>
      <c r="PWR2181" s="659"/>
      <c r="PWS2181" s="654"/>
      <c r="PWT2181" s="655"/>
      <c r="PWU2181" s="655"/>
      <c r="PWV2181" s="1"/>
      <c r="PWW2181" s="1"/>
      <c r="PWY2181" s="650"/>
      <c r="PWZ2181" s="645"/>
      <c r="PXA2181" s="659"/>
      <c r="PXB2181" s="654"/>
      <c r="PXC2181" s="655"/>
      <c r="PXD2181" s="655"/>
      <c r="PXE2181" s="1"/>
      <c r="PXF2181" s="1"/>
      <c r="PXH2181" s="650"/>
      <c r="PXI2181" s="645"/>
      <c r="PXJ2181" s="659"/>
      <c r="PXK2181" s="654"/>
      <c r="PXL2181" s="655"/>
      <c r="PXM2181" s="655"/>
      <c r="PXN2181" s="1"/>
      <c r="PXO2181" s="1"/>
      <c r="PXQ2181" s="650"/>
      <c r="PXR2181" s="645"/>
      <c r="PXS2181" s="659"/>
      <c r="PXT2181" s="654"/>
      <c r="PXU2181" s="655"/>
      <c r="PXV2181" s="655"/>
      <c r="PXW2181" s="1"/>
      <c r="PXX2181" s="1"/>
      <c r="PXZ2181" s="650"/>
      <c r="PYA2181" s="645"/>
      <c r="PYB2181" s="659"/>
      <c r="PYC2181" s="654"/>
      <c r="PYD2181" s="655"/>
      <c r="PYE2181" s="655"/>
      <c r="PYF2181" s="1"/>
      <c r="PYG2181" s="1"/>
      <c r="PYI2181" s="650"/>
      <c r="PYJ2181" s="645"/>
      <c r="PYK2181" s="659"/>
      <c r="PYL2181" s="654"/>
      <c r="PYM2181" s="655"/>
      <c r="PYN2181" s="655"/>
      <c r="PYO2181" s="1"/>
      <c r="PYP2181" s="1"/>
      <c r="PYR2181" s="650"/>
      <c r="PYS2181" s="645"/>
      <c r="PYT2181" s="659"/>
      <c r="PYU2181" s="654"/>
      <c r="PYV2181" s="655"/>
      <c r="PYW2181" s="655"/>
      <c r="PYX2181" s="1"/>
      <c r="PYY2181" s="1"/>
      <c r="PZA2181" s="650"/>
      <c r="PZB2181" s="645"/>
      <c r="PZC2181" s="659"/>
      <c r="PZD2181" s="654"/>
      <c r="PZE2181" s="655"/>
      <c r="PZF2181" s="655"/>
      <c r="PZG2181" s="1"/>
      <c r="PZH2181" s="1"/>
      <c r="PZJ2181" s="650"/>
      <c r="PZK2181" s="645"/>
      <c r="PZL2181" s="659"/>
      <c r="PZM2181" s="654"/>
      <c r="PZN2181" s="655"/>
      <c r="PZO2181" s="655"/>
      <c r="PZP2181" s="1"/>
      <c r="PZQ2181" s="1"/>
      <c r="PZS2181" s="650"/>
      <c r="PZT2181" s="645"/>
      <c r="PZU2181" s="659"/>
      <c r="PZV2181" s="654"/>
      <c r="PZW2181" s="655"/>
      <c r="PZX2181" s="655"/>
      <c r="PZY2181" s="1"/>
      <c r="PZZ2181" s="1"/>
      <c r="QAB2181" s="650"/>
      <c r="QAC2181" s="645"/>
      <c r="QAD2181" s="659"/>
      <c r="QAE2181" s="654"/>
      <c r="QAF2181" s="655"/>
      <c r="QAG2181" s="655"/>
      <c r="QAH2181" s="1"/>
      <c r="QAI2181" s="1"/>
      <c r="QAK2181" s="650"/>
      <c r="QAL2181" s="645"/>
      <c r="QAM2181" s="659"/>
      <c r="QAN2181" s="654"/>
      <c r="QAO2181" s="655"/>
      <c r="QAP2181" s="655"/>
      <c r="QAQ2181" s="1"/>
      <c r="QAR2181" s="1"/>
      <c r="QAT2181" s="650"/>
      <c r="QAU2181" s="645"/>
      <c r="QAV2181" s="659"/>
      <c r="QAW2181" s="654"/>
      <c r="QAX2181" s="655"/>
      <c r="QAY2181" s="655"/>
      <c r="QAZ2181" s="1"/>
      <c r="QBA2181" s="1"/>
      <c r="QBC2181" s="650"/>
      <c r="QBD2181" s="645"/>
      <c r="QBE2181" s="659"/>
      <c r="QBF2181" s="654"/>
      <c r="QBG2181" s="655"/>
      <c r="QBH2181" s="655"/>
      <c r="QBI2181" s="1"/>
      <c r="QBJ2181" s="1"/>
      <c r="QBL2181" s="650"/>
      <c r="QBM2181" s="645"/>
      <c r="QBN2181" s="659"/>
      <c r="QBO2181" s="654"/>
      <c r="QBP2181" s="655"/>
      <c r="QBQ2181" s="655"/>
      <c r="QBR2181" s="1"/>
      <c r="QBS2181" s="1"/>
      <c r="QBU2181" s="650"/>
      <c r="QBV2181" s="645"/>
      <c r="QBW2181" s="659"/>
      <c r="QBX2181" s="654"/>
      <c r="QBY2181" s="655"/>
      <c r="QBZ2181" s="655"/>
      <c r="QCA2181" s="1"/>
      <c r="QCB2181" s="1"/>
      <c r="QCD2181" s="650"/>
      <c r="QCE2181" s="645"/>
      <c r="QCF2181" s="659"/>
      <c r="QCG2181" s="654"/>
      <c r="QCH2181" s="655"/>
      <c r="QCI2181" s="655"/>
      <c r="QCJ2181" s="1"/>
      <c r="QCK2181" s="1"/>
      <c r="QCM2181" s="650"/>
      <c r="QCN2181" s="645"/>
      <c r="QCO2181" s="659"/>
      <c r="QCP2181" s="654"/>
      <c r="QCQ2181" s="655"/>
      <c r="QCR2181" s="655"/>
      <c r="QCS2181" s="1"/>
      <c r="QCT2181" s="1"/>
      <c r="QCV2181" s="650"/>
      <c r="QCW2181" s="645"/>
      <c r="QCX2181" s="659"/>
      <c r="QCY2181" s="654"/>
      <c r="QCZ2181" s="655"/>
      <c r="QDA2181" s="655"/>
      <c r="QDB2181" s="1"/>
      <c r="QDC2181" s="1"/>
      <c r="QDE2181" s="650"/>
      <c r="QDF2181" s="645"/>
      <c r="QDG2181" s="659"/>
      <c r="QDH2181" s="654"/>
      <c r="QDI2181" s="655"/>
      <c r="QDJ2181" s="655"/>
      <c r="QDK2181" s="1"/>
      <c r="QDL2181" s="1"/>
      <c r="QDN2181" s="650"/>
      <c r="QDO2181" s="645"/>
      <c r="QDP2181" s="659"/>
      <c r="QDQ2181" s="654"/>
      <c r="QDR2181" s="655"/>
      <c r="QDS2181" s="655"/>
      <c r="QDT2181" s="1"/>
      <c r="QDU2181" s="1"/>
      <c r="QDW2181" s="650"/>
      <c r="QDX2181" s="645"/>
      <c r="QDY2181" s="659"/>
      <c r="QDZ2181" s="654"/>
      <c r="QEA2181" s="655"/>
      <c r="QEB2181" s="655"/>
      <c r="QEC2181" s="1"/>
      <c r="QED2181" s="1"/>
      <c r="QEF2181" s="650"/>
      <c r="QEG2181" s="645"/>
      <c r="QEH2181" s="659"/>
      <c r="QEI2181" s="654"/>
      <c r="QEJ2181" s="655"/>
      <c r="QEK2181" s="655"/>
      <c r="QEL2181" s="1"/>
      <c r="QEM2181" s="1"/>
      <c r="QEO2181" s="650"/>
      <c r="QEP2181" s="645"/>
      <c r="QEQ2181" s="659"/>
      <c r="QER2181" s="654"/>
      <c r="QES2181" s="655"/>
      <c r="QET2181" s="655"/>
      <c r="QEU2181" s="1"/>
      <c r="QEV2181" s="1"/>
      <c r="QEX2181" s="650"/>
      <c r="QEY2181" s="645"/>
      <c r="QEZ2181" s="659"/>
      <c r="QFA2181" s="654"/>
      <c r="QFB2181" s="655"/>
      <c r="QFC2181" s="655"/>
      <c r="QFD2181" s="1"/>
      <c r="QFE2181" s="1"/>
      <c r="QFG2181" s="650"/>
      <c r="QFH2181" s="645"/>
      <c r="QFI2181" s="659"/>
      <c r="QFJ2181" s="654"/>
      <c r="QFK2181" s="655"/>
      <c r="QFL2181" s="655"/>
      <c r="QFM2181" s="1"/>
      <c r="QFN2181" s="1"/>
      <c r="QFP2181" s="650"/>
      <c r="QFQ2181" s="645"/>
      <c r="QFR2181" s="659"/>
      <c r="QFS2181" s="654"/>
      <c r="QFT2181" s="655"/>
      <c r="QFU2181" s="655"/>
      <c r="QFV2181" s="1"/>
      <c r="QFW2181" s="1"/>
      <c r="QFY2181" s="650"/>
      <c r="QFZ2181" s="645"/>
      <c r="QGA2181" s="659"/>
      <c r="QGB2181" s="654"/>
      <c r="QGC2181" s="655"/>
      <c r="QGD2181" s="655"/>
      <c r="QGE2181" s="1"/>
      <c r="QGF2181" s="1"/>
      <c r="QGH2181" s="650"/>
      <c r="QGI2181" s="645"/>
      <c r="QGJ2181" s="659"/>
      <c r="QGK2181" s="654"/>
      <c r="QGL2181" s="655"/>
      <c r="QGM2181" s="655"/>
      <c r="QGN2181" s="1"/>
      <c r="QGO2181" s="1"/>
      <c r="QGQ2181" s="650"/>
      <c r="QGR2181" s="645"/>
      <c r="QGS2181" s="659"/>
      <c r="QGT2181" s="654"/>
      <c r="QGU2181" s="655"/>
      <c r="QGV2181" s="655"/>
      <c r="QGW2181" s="1"/>
      <c r="QGX2181" s="1"/>
      <c r="QGZ2181" s="650"/>
      <c r="QHA2181" s="645"/>
      <c r="QHB2181" s="659"/>
      <c r="QHC2181" s="654"/>
      <c r="QHD2181" s="655"/>
      <c r="QHE2181" s="655"/>
      <c r="QHF2181" s="1"/>
      <c r="QHG2181" s="1"/>
      <c r="QHI2181" s="650"/>
      <c r="QHJ2181" s="645"/>
      <c r="QHK2181" s="659"/>
      <c r="QHL2181" s="654"/>
      <c r="QHM2181" s="655"/>
      <c r="QHN2181" s="655"/>
      <c r="QHO2181" s="1"/>
      <c r="QHP2181" s="1"/>
      <c r="QHR2181" s="650"/>
      <c r="QHS2181" s="645"/>
      <c r="QHT2181" s="659"/>
      <c r="QHU2181" s="654"/>
      <c r="QHV2181" s="655"/>
      <c r="QHW2181" s="655"/>
      <c r="QHX2181" s="1"/>
      <c r="QHY2181" s="1"/>
      <c r="QIA2181" s="650"/>
      <c r="QIB2181" s="645"/>
      <c r="QIC2181" s="659"/>
      <c r="QID2181" s="654"/>
      <c r="QIE2181" s="655"/>
      <c r="QIF2181" s="655"/>
      <c r="QIG2181" s="1"/>
      <c r="QIH2181" s="1"/>
      <c r="QIJ2181" s="650"/>
      <c r="QIK2181" s="645"/>
      <c r="QIL2181" s="659"/>
      <c r="QIM2181" s="654"/>
      <c r="QIN2181" s="655"/>
      <c r="QIO2181" s="655"/>
      <c r="QIP2181" s="1"/>
      <c r="QIQ2181" s="1"/>
      <c r="QIS2181" s="650"/>
      <c r="QIT2181" s="645"/>
      <c r="QIU2181" s="659"/>
      <c r="QIV2181" s="654"/>
      <c r="QIW2181" s="655"/>
      <c r="QIX2181" s="655"/>
      <c r="QIY2181" s="1"/>
      <c r="QIZ2181" s="1"/>
      <c r="QJB2181" s="650"/>
      <c r="QJC2181" s="645"/>
      <c r="QJD2181" s="659"/>
      <c r="QJE2181" s="654"/>
      <c r="QJF2181" s="655"/>
      <c r="QJG2181" s="655"/>
      <c r="QJH2181" s="1"/>
      <c r="QJI2181" s="1"/>
      <c r="QJK2181" s="650"/>
      <c r="QJL2181" s="645"/>
      <c r="QJM2181" s="659"/>
      <c r="QJN2181" s="654"/>
      <c r="QJO2181" s="655"/>
      <c r="QJP2181" s="655"/>
      <c r="QJQ2181" s="1"/>
      <c r="QJR2181" s="1"/>
      <c r="QJT2181" s="650"/>
      <c r="QJU2181" s="645"/>
      <c r="QJV2181" s="659"/>
      <c r="QJW2181" s="654"/>
      <c r="QJX2181" s="655"/>
      <c r="QJY2181" s="655"/>
      <c r="QJZ2181" s="1"/>
      <c r="QKA2181" s="1"/>
      <c r="QKC2181" s="650"/>
      <c r="QKD2181" s="645"/>
      <c r="QKE2181" s="659"/>
      <c r="QKF2181" s="654"/>
      <c r="QKG2181" s="655"/>
      <c r="QKH2181" s="655"/>
      <c r="QKI2181" s="1"/>
      <c r="QKJ2181" s="1"/>
      <c r="QKL2181" s="650"/>
      <c r="QKM2181" s="645"/>
      <c r="QKN2181" s="659"/>
      <c r="QKO2181" s="654"/>
      <c r="QKP2181" s="655"/>
      <c r="QKQ2181" s="655"/>
      <c r="QKR2181" s="1"/>
      <c r="QKS2181" s="1"/>
      <c r="QKU2181" s="650"/>
      <c r="QKV2181" s="645"/>
      <c r="QKW2181" s="659"/>
      <c r="QKX2181" s="654"/>
      <c r="QKY2181" s="655"/>
      <c r="QKZ2181" s="655"/>
      <c r="QLA2181" s="1"/>
      <c r="QLB2181" s="1"/>
      <c r="QLD2181" s="650"/>
      <c r="QLE2181" s="645"/>
      <c r="QLF2181" s="659"/>
      <c r="QLG2181" s="654"/>
      <c r="QLH2181" s="655"/>
      <c r="QLI2181" s="655"/>
      <c r="QLJ2181" s="1"/>
      <c r="QLK2181" s="1"/>
      <c r="QLM2181" s="650"/>
      <c r="QLN2181" s="645"/>
      <c r="QLO2181" s="659"/>
      <c r="QLP2181" s="654"/>
      <c r="QLQ2181" s="655"/>
      <c r="QLR2181" s="655"/>
      <c r="QLS2181" s="1"/>
      <c r="QLT2181" s="1"/>
      <c r="QLV2181" s="650"/>
      <c r="QLW2181" s="645"/>
      <c r="QLX2181" s="659"/>
      <c r="QLY2181" s="654"/>
      <c r="QLZ2181" s="655"/>
      <c r="QMA2181" s="655"/>
      <c r="QMB2181" s="1"/>
      <c r="QMC2181" s="1"/>
      <c r="QME2181" s="650"/>
      <c r="QMF2181" s="645"/>
      <c r="QMG2181" s="659"/>
      <c r="QMH2181" s="654"/>
      <c r="QMI2181" s="655"/>
      <c r="QMJ2181" s="655"/>
      <c r="QMK2181" s="1"/>
      <c r="QML2181" s="1"/>
      <c r="QMN2181" s="650"/>
      <c r="QMO2181" s="645"/>
      <c r="QMP2181" s="659"/>
      <c r="QMQ2181" s="654"/>
      <c r="QMR2181" s="655"/>
      <c r="QMS2181" s="655"/>
      <c r="QMT2181" s="1"/>
      <c r="QMU2181" s="1"/>
      <c r="QMW2181" s="650"/>
      <c r="QMX2181" s="645"/>
      <c r="QMY2181" s="659"/>
      <c r="QMZ2181" s="654"/>
      <c r="QNA2181" s="655"/>
      <c r="QNB2181" s="655"/>
      <c r="QNC2181" s="1"/>
      <c r="QND2181" s="1"/>
      <c r="QNF2181" s="650"/>
      <c r="QNG2181" s="645"/>
      <c r="QNH2181" s="659"/>
      <c r="QNI2181" s="654"/>
      <c r="QNJ2181" s="655"/>
      <c r="QNK2181" s="655"/>
      <c r="QNL2181" s="1"/>
      <c r="QNM2181" s="1"/>
      <c r="QNO2181" s="650"/>
      <c r="QNP2181" s="645"/>
      <c r="QNQ2181" s="659"/>
      <c r="QNR2181" s="654"/>
      <c r="QNS2181" s="655"/>
      <c r="QNT2181" s="655"/>
      <c r="QNU2181" s="1"/>
      <c r="QNV2181" s="1"/>
      <c r="QNX2181" s="650"/>
      <c r="QNY2181" s="645"/>
      <c r="QNZ2181" s="659"/>
      <c r="QOA2181" s="654"/>
      <c r="QOB2181" s="655"/>
      <c r="QOC2181" s="655"/>
      <c r="QOD2181" s="1"/>
      <c r="QOE2181" s="1"/>
      <c r="QOG2181" s="650"/>
      <c r="QOH2181" s="645"/>
      <c r="QOI2181" s="659"/>
      <c r="QOJ2181" s="654"/>
      <c r="QOK2181" s="655"/>
      <c r="QOL2181" s="655"/>
      <c r="QOM2181" s="1"/>
      <c r="QON2181" s="1"/>
      <c r="QOP2181" s="650"/>
      <c r="QOQ2181" s="645"/>
      <c r="QOR2181" s="659"/>
      <c r="QOS2181" s="654"/>
      <c r="QOT2181" s="655"/>
      <c r="QOU2181" s="655"/>
      <c r="QOV2181" s="1"/>
      <c r="QOW2181" s="1"/>
      <c r="QOY2181" s="650"/>
      <c r="QOZ2181" s="645"/>
      <c r="QPA2181" s="659"/>
      <c r="QPB2181" s="654"/>
      <c r="QPC2181" s="655"/>
      <c r="QPD2181" s="655"/>
      <c r="QPE2181" s="1"/>
      <c r="QPF2181" s="1"/>
      <c r="QPH2181" s="650"/>
      <c r="QPI2181" s="645"/>
      <c r="QPJ2181" s="659"/>
      <c r="QPK2181" s="654"/>
      <c r="QPL2181" s="655"/>
      <c r="QPM2181" s="655"/>
      <c r="QPN2181" s="1"/>
      <c r="QPO2181" s="1"/>
      <c r="QPQ2181" s="650"/>
      <c r="QPR2181" s="645"/>
      <c r="QPS2181" s="659"/>
      <c r="QPT2181" s="654"/>
      <c r="QPU2181" s="655"/>
      <c r="QPV2181" s="655"/>
      <c r="QPW2181" s="1"/>
      <c r="QPX2181" s="1"/>
      <c r="QPZ2181" s="650"/>
      <c r="QQA2181" s="645"/>
      <c r="QQB2181" s="659"/>
      <c r="QQC2181" s="654"/>
      <c r="QQD2181" s="655"/>
      <c r="QQE2181" s="655"/>
      <c r="QQF2181" s="1"/>
      <c r="QQG2181" s="1"/>
      <c r="QQI2181" s="650"/>
      <c r="QQJ2181" s="645"/>
      <c r="QQK2181" s="659"/>
      <c r="QQL2181" s="654"/>
      <c r="QQM2181" s="655"/>
      <c r="QQN2181" s="655"/>
      <c r="QQO2181" s="1"/>
      <c r="QQP2181" s="1"/>
      <c r="QQR2181" s="650"/>
      <c r="QQS2181" s="645"/>
      <c r="QQT2181" s="659"/>
      <c r="QQU2181" s="654"/>
      <c r="QQV2181" s="655"/>
      <c r="QQW2181" s="655"/>
      <c r="QQX2181" s="1"/>
      <c r="QQY2181" s="1"/>
      <c r="QRA2181" s="650"/>
      <c r="QRB2181" s="645"/>
      <c r="QRC2181" s="659"/>
      <c r="QRD2181" s="654"/>
      <c r="QRE2181" s="655"/>
      <c r="QRF2181" s="655"/>
      <c r="QRG2181" s="1"/>
      <c r="QRH2181" s="1"/>
      <c r="QRJ2181" s="650"/>
      <c r="QRK2181" s="645"/>
      <c r="QRL2181" s="659"/>
      <c r="QRM2181" s="654"/>
      <c r="QRN2181" s="655"/>
      <c r="QRO2181" s="655"/>
      <c r="QRP2181" s="1"/>
      <c r="QRQ2181" s="1"/>
      <c r="QRS2181" s="650"/>
      <c r="QRT2181" s="645"/>
      <c r="QRU2181" s="659"/>
      <c r="QRV2181" s="654"/>
      <c r="QRW2181" s="655"/>
      <c r="QRX2181" s="655"/>
      <c r="QRY2181" s="1"/>
      <c r="QRZ2181" s="1"/>
      <c r="QSB2181" s="650"/>
      <c r="QSC2181" s="645"/>
      <c r="QSD2181" s="659"/>
      <c r="QSE2181" s="654"/>
      <c r="QSF2181" s="655"/>
      <c r="QSG2181" s="655"/>
      <c r="QSH2181" s="1"/>
      <c r="QSI2181" s="1"/>
      <c r="QSK2181" s="650"/>
      <c r="QSL2181" s="645"/>
      <c r="QSM2181" s="659"/>
      <c r="QSN2181" s="654"/>
      <c r="QSO2181" s="655"/>
      <c r="QSP2181" s="655"/>
      <c r="QSQ2181" s="1"/>
      <c r="QSR2181" s="1"/>
      <c r="QST2181" s="650"/>
      <c r="QSU2181" s="645"/>
      <c r="QSV2181" s="659"/>
      <c r="QSW2181" s="654"/>
      <c r="QSX2181" s="655"/>
      <c r="QSY2181" s="655"/>
      <c r="QSZ2181" s="1"/>
      <c r="QTA2181" s="1"/>
      <c r="QTC2181" s="650"/>
      <c r="QTD2181" s="645"/>
      <c r="QTE2181" s="659"/>
      <c r="QTF2181" s="654"/>
      <c r="QTG2181" s="655"/>
      <c r="QTH2181" s="655"/>
      <c r="QTI2181" s="1"/>
      <c r="QTJ2181" s="1"/>
      <c r="QTL2181" s="650"/>
      <c r="QTM2181" s="645"/>
      <c r="QTN2181" s="659"/>
      <c r="QTO2181" s="654"/>
      <c r="QTP2181" s="655"/>
      <c r="QTQ2181" s="655"/>
      <c r="QTR2181" s="1"/>
      <c r="QTS2181" s="1"/>
      <c r="QTU2181" s="650"/>
      <c r="QTV2181" s="645"/>
      <c r="QTW2181" s="659"/>
      <c r="QTX2181" s="654"/>
      <c r="QTY2181" s="655"/>
      <c r="QTZ2181" s="655"/>
      <c r="QUA2181" s="1"/>
      <c r="QUB2181" s="1"/>
      <c r="QUD2181" s="650"/>
      <c r="QUE2181" s="645"/>
      <c r="QUF2181" s="659"/>
      <c r="QUG2181" s="654"/>
      <c r="QUH2181" s="655"/>
      <c r="QUI2181" s="655"/>
      <c r="QUJ2181" s="1"/>
      <c r="QUK2181" s="1"/>
      <c r="QUM2181" s="650"/>
      <c r="QUN2181" s="645"/>
      <c r="QUO2181" s="659"/>
      <c r="QUP2181" s="654"/>
      <c r="QUQ2181" s="655"/>
      <c r="QUR2181" s="655"/>
      <c r="QUS2181" s="1"/>
      <c r="QUT2181" s="1"/>
      <c r="QUV2181" s="650"/>
      <c r="QUW2181" s="645"/>
      <c r="QUX2181" s="659"/>
      <c r="QUY2181" s="654"/>
      <c r="QUZ2181" s="655"/>
      <c r="QVA2181" s="655"/>
      <c r="QVB2181" s="1"/>
      <c r="QVC2181" s="1"/>
      <c r="QVE2181" s="650"/>
      <c r="QVF2181" s="645"/>
      <c r="QVG2181" s="659"/>
      <c r="QVH2181" s="654"/>
      <c r="QVI2181" s="655"/>
      <c r="QVJ2181" s="655"/>
      <c r="QVK2181" s="1"/>
      <c r="QVL2181" s="1"/>
      <c r="QVN2181" s="650"/>
      <c r="QVO2181" s="645"/>
      <c r="QVP2181" s="659"/>
      <c r="QVQ2181" s="654"/>
      <c r="QVR2181" s="655"/>
      <c r="QVS2181" s="655"/>
      <c r="QVT2181" s="1"/>
      <c r="QVU2181" s="1"/>
      <c r="QVW2181" s="650"/>
      <c r="QVX2181" s="645"/>
      <c r="QVY2181" s="659"/>
      <c r="QVZ2181" s="654"/>
      <c r="QWA2181" s="655"/>
      <c r="QWB2181" s="655"/>
      <c r="QWC2181" s="1"/>
      <c r="QWD2181" s="1"/>
      <c r="QWF2181" s="650"/>
      <c r="QWG2181" s="645"/>
      <c r="QWH2181" s="659"/>
      <c r="QWI2181" s="654"/>
      <c r="QWJ2181" s="655"/>
      <c r="QWK2181" s="655"/>
      <c r="QWL2181" s="1"/>
      <c r="QWM2181" s="1"/>
      <c r="QWO2181" s="650"/>
      <c r="QWP2181" s="645"/>
      <c r="QWQ2181" s="659"/>
      <c r="QWR2181" s="654"/>
      <c r="QWS2181" s="655"/>
      <c r="QWT2181" s="655"/>
      <c r="QWU2181" s="1"/>
      <c r="QWV2181" s="1"/>
      <c r="QWX2181" s="650"/>
      <c r="QWY2181" s="645"/>
      <c r="QWZ2181" s="659"/>
      <c r="QXA2181" s="654"/>
      <c r="QXB2181" s="655"/>
      <c r="QXC2181" s="655"/>
      <c r="QXD2181" s="1"/>
      <c r="QXE2181" s="1"/>
      <c r="QXG2181" s="650"/>
      <c r="QXH2181" s="645"/>
      <c r="QXI2181" s="659"/>
      <c r="QXJ2181" s="654"/>
      <c r="QXK2181" s="655"/>
      <c r="QXL2181" s="655"/>
      <c r="QXM2181" s="1"/>
      <c r="QXN2181" s="1"/>
      <c r="QXP2181" s="650"/>
      <c r="QXQ2181" s="645"/>
      <c r="QXR2181" s="659"/>
      <c r="QXS2181" s="654"/>
      <c r="QXT2181" s="655"/>
      <c r="QXU2181" s="655"/>
      <c r="QXV2181" s="1"/>
      <c r="QXW2181" s="1"/>
      <c r="QXY2181" s="650"/>
      <c r="QXZ2181" s="645"/>
      <c r="QYA2181" s="659"/>
      <c r="QYB2181" s="654"/>
      <c r="QYC2181" s="655"/>
      <c r="QYD2181" s="655"/>
      <c r="QYE2181" s="1"/>
      <c r="QYF2181" s="1"/>
      <c r="QYH2181" s="650"/>
      <c r="QYI2181" s="645"/>
      <c r="QYJ2181" s="659"/>
      <c r="QYK2181" s="654"/>
      <c r="QYL2181" s="655"/>
      <c r="QYM2181" s="655"/>
      <c r="QYN2181" s="1"/>
      <c r="QYO2181" s="1"/>
      <c r="QYQ2181" s="650"/>
      <c r="QYR2181" s="645"/>
      <c r="QYS2181" s="659"/>
      <c r="QYT2181" s="654"/>
      <c r="QYU2181" s="655"/>
      <c r="QYV2181" s="655"/>
      <c r="QYW2181" s="1"/>
      <c r="QYX2181" s="1"/>
      <c r="QYZ2181" s="650"/>
      <c r="QZA2181" s="645"/>
      <c r="QZB2181" s="659"/>
      <c r="QZC2181" s="654"/>
      <c r="QZD2181" s="655"/>
      <c r="QZE2181" s="655"/>
      <c r="QZF2181" s="1"/>
      <c r="QZG2181" s="1"/>
      <c r="QZI2181" s="650"/>
      <c r="QZJ2181" s="645"/>
      <c r="QZK2181" s="659"/>
      <c r="QZL2181" s="654"/>
      <c r="QZM2181" s="655"/>
      <c r="QZN2181" s="655"/>
      <c r="QZO2181" s="1"/>
      <c r="QZP2181" s="1"/>
      <c r="QZR2181" s="650"/>
      <c r="QZS2181" s="645"/>
      <c r="QZT2181" s="659"/>
      <c r="QZU2181" s="654"/>
      <c r="QZV2181" s="655"/>
      <c r="QZW2181" s="655"/>
      <c r="QZX2181" s="1"/>
      <c r="QZY2181" s="1"/>
      <c r="RAA2181" s="650"/>
      <c r="RAB2181" s="645"/>
      <c r="RAC2181" s="659"/>
      <c r="RAD2181" s="654"/>
      <c r="RAE2181" s="655"/>
      <c r="RAF2181" s="655"/>
      <c r="RAG2181" s="1"/>
      <c r="RAH2181" s="1"/>
      <c r="RAJ2181" s="650"/>
      <c r="RAK2181" s="645"/>
      <c r="RAL2181" s="659"/>
      <c r="RAM2181" s="654"/>
      <c r="RAN2181" s="655"/>
      <c r="RAO2181" s="655"/>
      <c r="RAP2181" s="1"/>
      <c r="RAQ2181" s="1"/>
      <c r="RAS2181" s="650"/>
      <c r="RAT2181" s="645"/>
      <c r="RAU2181" s="659"/>
      <c r="RAV2181" s="654"/>
      <c r="RAW2181" s="655"/>
      <c r="RAX2181" s="655"/>
      <c r="RAY2181" s="1"/>
      <c r="RAZ2181" s="1"/>
      <c r="RBB2181" s="650"/>
      <c r="RBC2181" s="645"/>
      <c r="RBD2181" s="659"/>
      <c r="RBE2181" s="654"/>
      <c r="RBF2181" s="655"/>
      <c r="RBG2181" s="655"/>
      <c r="RBH2181" s="1"/>
      <c r="RBI2181" s="1"/>
      <c r="RBK2181" s="650"/>
      <c r="RBL2181" s="645"/>
      <c r="RBM2181" s="659"/>
      <c r="RBN2181" s="654"/>
      <c r="RBO2181" s="655"/>
      <c r="RBP2181" s="655"/>
      <c r="RBQ2181" s="1"/>
      <c r="RBR2181" s="1"/>
      <c r="RBT2181" s="650"/>
      <c r="RBU2181" s="645"/>
      <c r="RBV2181" s="659"/>
      <c r="RBW2181" s="654"/>
      <c r="RBX2181" s="655"/>
      <c r="RBY2181" s="655"/>
      <c r="RBZ2181" s="1"/>
      <c r="RCA2181" s="1"/>
      <c r="RCC2181" s="650"/>
      <c r="RCD2181" s="645"/>
      <c r="RCE2181" s="659"/>
      <c r="RCF2181" s="654"/>
      <c r="RCG2181" s="655"/>
      <c r="RCH2181" s="655"/>
      <c r="RCI2181" s="1"/>
      <c r="RCJ2181" s="1"/>
      <c r="RCL2181" s="650"/>
      <c r="RCM2181" s="645"/>
      <c r="RCN2181" s="659"/>
      <c r="RCO2181" s="654"/>
      <c r="RCP2181" s="655"/>
      <c r="RCQ2181" s="655"/>
      <c r="RCR2181" s="1"/>
      <c r="RCS2181" s="1"/>
      <c r="RCU2181" s="650"/>
      <c r="RCV2181" s="645"/>
      <c r="RCW2181" s="659"/>
      <c r="RCX2181" s="654"/>
      <c r="RCY2181" s="655"/>
      <c r="RCZ2181" s="655"/>
      <c r="RDA2181" s="1"/>
      <c r="RDB2181" s="1"/>
      <c r="RDD2181" s="650"/>
      <c r="RDE2181" s="645"/>
      <c r="RDF2181" s="659"/>
      <c r="RDG2181" s="654"/>
      <c r="RDH2181" s="655"/>
      <c r="RDI2181" s="655"/>
      <c r="RDJ2181" s="1"/>
      <c r="RDK2181" s="1"/>
      <c r="RDM2181" s="650"/>
      <c r="RDN2181" s="645"/>
      <c r="RDO2181" s="659"/>
      <c r="RDP2181" s="654"/>
      <c r="RDQ2181" s="655"/>
      <c r="RDR2181" s="655"/>
      <c r="RDS2181" s="1"/>
      <c r="RDT2181" s="1"/>
      <c r="RDV2181" s="650"/>
      <c r="RDW2181" s="645"/>
      <c r="RDX2181" s="659"/>
      <c r="RDY2181" s="654"/>
      <c r="RDZ2181" s="655"/>
      <c r="REA2181" s="655"/>
      <c r="REB2181" s="1"/>
      <c r="REC2181" s="1"/>
      <c r="REE2181" s="650"/>
      <c r="REF2181" s="645"/>
      <c r="REG2181" s="659"/>
      <c r="REH2181" s="654"/>
      <c r="REI2181" s="655"/>
      <c r="REJ2181" s="655"/>
      <c r="REK2181" s="1"/>
      <c r="REL2181" s="1"/>
      <c r="REN2181" s="650"/>
      <c r="REO2181" s="645"/>
      <c r="REP2181" s="659"/>
      <c r="REQ2181" s="654"/>
      <c r="RER2181" s="655"/>
      <c r="RES2181" s="655"/>
      <c r="RET2181" s="1"/>
      <c r="REU2181" s="1"/>
      <c r="REW2181" s="650"/>
      <c r="REX2181" s="645"/>
      <c r="REY2181" s="659"/>
      <c r="REZ2181" s="654"/>
      <c r="RFA2181" s="655"/>
      <c r="RFB2181" s="655"/>
      <c r="RFC2181" s="1"/>
      <c r="RFD2181" s="1"/>
      <c r="RFF2181" s="650"/>
      <c r="RFG2181" s="645"/>
      <c r="RFH2181" s="659"/>
      <c r="RFI2181" s="654"/>
      <c r="RFJ2181" s="655"/>
      <c r="RFK2181" s="655"/>
      <c r="RFL2181" s="1"/>
      <c r="RFM2181" s="1"/>
      <c r="RFO2181" s="650"/>
      <c r="RFP2181" s="645"/>
      <c r="RFQ2181" s="659"/>
      <c r="RFR2181" s="654"/>
      <c r="RFS2181" s="655"/>
      <c r="RFT2181" s="655"/>
      <c r="RFU2181" s="1"/>
      <c r="RFV2181" s="1"/>
      <c r="RFX2181" s="650"/>
      <c r="RFY2181" s="645"/>
      <c r="RFZ2181" s="659"/>
      <c r="RGA2181" s="654"/>
      <c r="RGB2181" s="655"/>
      <c r="RGC2181" s="655"/>
      <c r="RGD2181" s="1"/>
      <c r="RGE2181" s="1"/>
      <c r="RGG2181" s="650"/>
      <c r="RGH2181" s="645"/>
      <c r="RGI2181" s="659"/>
      <c r="RGJ2181" s="654"/>
      <c r="RGK2181" s="655"/>
      <c r="RGL2181" s="655"/>
      <c r="RGM2181" s="1"/>
      <c r="RGN2181" s="1"/>
      <c r="RGP2181" s="650"/>
      <c r="RGQ2181" s="645"/>
      <c r="RGR2181" s="659"/>
      <c r="RGS2181" s="654"/>
      <c r="RGT2181" s="655"/>
      <c r="RGU2181" s="655"/>
      <c r="RGV2181" s="1"/>
      <c r="RGW2181" s="1"/>
      <c r="RGY2181" s="650"/>
      <c r="RGZ2181" s="645"/>
      <c r="RHA2181" s="659"/>
      <c r="RHB2181" s="654"/>
      <c r="RHC2181" s="655"/>
      <c r="RHD2181" s="655"/>
      <c r="RHE2181" s="1"/>
      <c r="RHF2181" s="1"/>
      <c r="RHH2181" s="650"/>
      <c r="RHI2181" s="645"/>
      <c r="RHJ2181" s="659"/>
      <c r="RHK2181" s="654"/>
      <c r="RHL2181" s="655"/>
      <c r="RHM2181" s="655"/>
      <c r="RHN2181" s="1"/>
      <c r="RHO2181" s="1"/>
      <c r="RHQ2181" s="650"/>
      <c r="RHR2181" s="645"/>
      <c r="RHS2181" s="659"/>
      <c r="RHT2181" s="654"/>
      <c r="RHU2181" s="655"/>
      <c r="RHV2181" s="655"/>
      <c r="RHW2181" s="1"/>
      <c r="RHX2181" s="1"/>
      <c r="RHZ2181" s="650"/>
      <c r="RIA2181" s="645"/>
      <c r="RIB2181" s="659"/>
      <c r="RIC2181" s="654"/>
      <c r="RID2181" s="655"/>
      <c r="RIE2181" s="655"/>
      <c r="RIF2181" s="1"/>
      <c r="RIG2181" s="1"/>
      <c r="RII2181" s="650"/>
      <c r="RIJ2181" s="645"/>
      <c r="RIK2181" s="659"/>
      <c r="RIL2181" s="654"/>
      <c r="RIM2181" s="655"/>
      <c r="RIN2181" s="655"/>
      <c r="RIO2181" s="1"/>
      <c r="RIP2181" s="1"/>
      <c r="RIR2181" s="650"/>
      <c r="RIS2181" s="645"/>
      <c r="RIT2181" s="659"/>
      <c r="RIU2181" s="654"/>
      <c r="RIV2181" s="655"/>
      <c r="RIW2181" s="655"/>
      <c r="RIX2181" s="1"/>
      <c r="RIY2181" s="1"/>
      <c r="RJA2181" s="650"/>
      <c r="RJB2181" s="645"/>
      <c r="RJC2181" s="659"/>
      <c r="RJD2181" s="654"/>
      <c r="RJE2181" s="655"/>
      <c r="RJF2181" s="655"/>
      <c r="RJG2181" s="1"/>
      <c r="RJH2181" s="1"/>
      <c r="RJJ2181" s="650"/>
      <c r="RJK2181" s="645"/>
      <c r="RJL2181" s="659"/>
      <c r="RJM2181" s="654"/>
      <c r="RJN2181" s="655"/>
      <c r="RJO2181" s="655"/>
      <c r="RJP2181" s="1"/>
      <c r="RJQ2181" s="1"/>
      <c r="RJS2181" s="650"/>
      <c r="RJT2181" s="645"/>
      <c r="RJU2181" s="659"/>
      <c r="RJV2181" s="654"/>
      <c r="RJW2181" s="655"/>
      <c r="RJX2181" s="655"/>
      <c r="RJY2181" s="1"/>
      <c r="RJZ2181" s="1"/>
      <c r="RKB2181" s="650"/>
      <c r="RKC2181" s="645"/>
      <c r="RKD2181" s="659"/>
      <c r="RKE2181" s="654"/>
      <c r="RKF2181" s="655"/>
      <c r="RKG2181" s="655"/>
      <c r="RKH2181" s="1"/>
      <c r="RKI2181" s="1"/>
      <c r="RKK2181" s="650"/>
      <c r="RKL2181" s="645"/>
      <c r="RKM2181" s="659"/>
      <c r="RKN2181" s="654"/>
      <c r="RKO2181" s="655"/>
      <c r="RKP2181" s="655"/>
      <c r="RKQ2181" s="1"/>
      <c r="RKR2181" s="1"/>
      <c r="RKT2181" s="650"/>
      <c r="RKU2181" s="645"/>
      <c r="RKV2181" s="659"/>
      <c r="RKW2181" s="654"/>
      <c r="RKX2181" s="655"/>
      <c r="RKY2181" s="655"/>
      <c r="RKZ2181" s="1"/>
      <c r="RLA2181" s="1"/>
      <c r="RLC2181" s="650"/>
      <c r="RLD2181" s="645"/>
      <c r="RLE2181" s="659"/>
      <c r="RLF2181" s="654"/>
      <c r="RLG2181" s="655"/>
      <c r="RLH2181" s="655"/>
      <c r="RLI2181" s="1"/>
      <c r="RLJ2181" s="1"/>
      <c r="RLL2181" s="650"/>
      <c r="RLM2181" s="645"/>
      <c r="RLN2181" s="659"/>
      <c r="RLO2181" s="654"/>
      <c r="RLP2181" s="655"/>
      <c r="RLQ2181" s="655"/>
      <c r="RLR2181" s="1"/>
      <c r="RLS2181" s="1"/>
      <c r="RLU2181" s="650"/>
      <c r="RLV2181" s="645"/>
      <c r="RLW2181" s="659"/>
      <c r="RLX2181" s="654"/>
      <c r="RLY2181" s="655"/>
      <c r="RLZ2181" s="655"/>
      <c r="RMA2181" s="1"/>
      <c r="RMB2181" s="1"/>
      <c r="RMD2181" s="650"/>
      <c r="RME2181" s="645"/>
      <c r="RMF2181" s="659"/>
      <c r="RMG2181" s="654"/>
      <c r="RMH2181" s="655"/>
      <c r="RMI2181" s="655"/>
      <c r="RMJ2181" s="1"/>
      <c r="RMK2181" s="1"/>
      <c r="RMM2181" s="650"/>
      <c r="RMN2181" s="645"/>
      <c r="RMO2181" s="659"/>
      <c r="RMP2181" s="654"/>
      <c r="RMQ2181" s="655"/>
      <c r="RMR2181" s="655"/>
      <c r="RMS2181" s="1"/>
      <c r="RMT2181" s="1"/>
      <c r="RMV2181" s="650"/>
      <c r="RMW2181" s="645"/>
      <c r="RMX2181" s="659"/>
      <c r="RMY2181" s="654"/>
      <c r="RMZ2181" s="655"/>
      <c r="RNA2181" s="655"/>
      <c r="RNB2181" s="1"/>
      <c r="RNC2181" s="1"/>
      <c r="RNE2181" s="650"/>
      <c r="RNF2181" s="645"/>
      <c r="RNG2181" s="659"/>
      <c r="RNH2181" s="654"/>
      <c r="RNI2181" s="655"/>
      <c r="RNJ2181" s="655"/>
      <c r="RNK2181" s="1"/>
      <c r="RNL2181" s="1"/>
      <c r="RNN2181" s="650"/>
      <c r="RNO2181" s="645"/>
      <c r="RNP2181" s="659"/>
      <c r="RNQ2181" s="654"/>
      <c r="RNR2181" s="655"/>
      <c r="RNS2181" s="655"/>
      <c r="RNT2181" s="1"/>
      <c r="RNU2181" s="1"/>
      <c r="RNW2181" s="650"/>
      <c r="RNX2181" s="645"/>
      <c r="RNY2181" s="659"/>
      <c r="RNZ2181" s="654"/>
      <c r="ROA2181" s="655"/>
      <c r="ROB2181" s="655"/>
      <c r="ROC2181" s="1"/>
      <c r="ROD2181" s="1"/>
      <c r="ROF2181" s="650"/>
      <c r="ROG2181" s="645"/>
      <c r="ROH2181" s="659"/>
      <c r="ROI2181" s="654"/>
      <c r="ROJ2181" s="655"/>
      <c r="ROK2181" s="655"/>
      <c r="ROL2181" s="1"/>
      <c r="ROM2181" s="1"/>
      <c r="ROO2181" s="650"/>
      <c r="ROP2181" s="645"/>
      <c r="ROQ2181" s="659"/>
      <c r="ROR2181" s="654"/>
      <c r="ROS2181" s="655"/>
      <c r="ROT2181" s="655"/>
      <c r="ROU2181" s="1"/>
      <c r="ROV2181" s="1"/>
      <c r="ROX2181" s="650"/>
      <c r="ROY2181" s="645"/>
      <c r="ROZ2181" s="659"/>
      <c r="RPA2181" s="654"/>
      <c r="RPB2181" s="655"/>
      <c r="RPC2181" s="655"/>
      <c r="RPD2181" s="1"/>
      <c r="RPE2181" s="1"/>
      <c r="RPG2181" s="650"/>
      <c r="RPH2181" s="645"/>
      <c r="RPI2181" s="659"/>
      <c r="RPJ2181" s="654"/>
      <c r="RPK2181" s="655"/>
      <c r="RPL2181" s="655"/>
      <c r="RPM2181" s="1"/>
      <c r="RPN2181" s="1"/>
      <c r="RPP2181" s="650"/>
      <c r="RPQ2181" s="645"/>
      <c r="RPR2181" s="659"/>
      <c r="RPS2181" s="654"/>
      <c r="RPT2181" s="655"/>
      <c r="RPU2181" s="655"/>
      <c r="RPV2181" s="1"/>
      <c r="RPW2181" s="1"/>
      <c r="RPY2181" s="650"/>
      <c r="RPZ2181" s="645"/>
      <c r="RQA2181" s="659"/>
      <c r="RQB2181" s="654"/>
      <c r="RQC2181" s="655"/>
      <c r="RQD2181" s="655"/>
      <c r="RQE2181" s="1"/>
      <c r="RQF2181" s="1"/>
      <c r="RQH2181" s="650"/>
      <c r="RQI2181" s="645"/>
      <c r="RQJ2181" s="659"/>
      <c r="RQK2181" s="654"/>
      <c r="RQL2181" s="655"/>
      <c r="RQM2181" s="655"/>
      <c r="RQN2181" s="1"/>
      <c r="RQO2181" s="1"/>
      <c r="RQQ2181" s="650"/>
      <c r="RQR2181" s="645"/>
      <c r="RQS2181" s="659"/>
      <c r="RQT2181" s="654"/>
      <c r="RQU2181" s="655"/>
      <c r="RQV2181" s="655"/>
      <c r="RQW2181" s="1"/>
      <c r="RQX2181" s="1"/>
      <c r="RQZ2181" s="650"/>
      <c r="RRA2181" s="645"/>
      <c r="RRB2181" s="659"/>
      <c r="RRC2181" s="654"/>
      <c r="RRD2181" s="655"/>
      <c r="RRE2181" s="655"/>
      <c r="RRF2181" s="1"/>
      <c r="RRG2181" s="1"/>
      <c r="RRI2181" s="650"/>
      <c r="RRJ2181" s="645"/>
      <c r="RRK2181" s="659"/>
      <c r="RRL2181" s="654"/>
      <c r="RRM2181" s="655"/>
      <c r="RRN2181" s="655"/>
      <c r="RRO2181" s="1"/>
      <c r="RRP2181" s="1"/>
      <c r="RRR2181" s="650"/>
      <c r="RRS2181" s="645"/>
      <c r="RRT2181" s="659"/>
      <c r="RRU2181" s="654"/>
      <c r="RRV2181" s="655"/>
      <c r="RRW2181" s="655"/>
      <c r="RRX2181" s="1"/>
      <c r="RRY2181" s="1"/>
      <c r="RSA2181" s="650"/>
      <c r="RSB2181" s="645"/>
      <c r="RSC2181" s="659"/>
      <c r="RSD2181" s="654"/>
      <c r="RSE2181" s="655"/>
      <c r="RSF2181" s="655"/>
      <c r="RSG2181" s="1"/>
      <c r="RSH2181" s="1"/>
      <c r="RSJ2181" s="650"/>
      <c r="RSK2181" s="645"/>
      <c r="RSL2181" s="659"/>
      <c r="RSM2181" s="654"/>
      <c r="RSN2181" s="655"/>
      <c r="RSO2181" s="655"/>
      <c r="RSP2181" s="1"/>
      <c r="RSQ2181" s="1"/>
      <c r="RSS2181" s="650"/>
      <c r="RST2181" s="645"/>
      <c r="RSU2181" s="659"/>
      <c r="RSV2181" s="654"/>
      <c r="RSW2181" s="655"/>
      <c r="RSX2181" s="655"/>
      <c r="RSY2181" s="1"/>
      <c r="RSZ2181" s="1"/>
      <c r="RTB2181" s="650"/>
      <c r="RTC2181" s="645"/>
      <c r="RTD2181" s="659"/>
      <c r="RTE2181" s="654"/>
      <c r="RTF2181" s="655"/>
      <c r="RTG2181" s="655"/>
      <c r="RTH2181" s="1"/>
      <c r="RTI2181" s="1"/>
      <c r="RTK2181" s="650"/>
      <c r="RTL2181" s="645"/>
      <c r="RTM2181" s="659"/>
      <c r="RTN2181" s="654"/>
      <c r="RTO2181" s="655"/>
      <c r="RTP2181" s="655"/>
      <c r="RTQ2181" s="1"/>
      <c r="RTR2181" s="1"/>
      <c r="RTT2181" s="650"/>
      <c r="RTU2181" s="645"/>
      <c r="RTV2181" s="659"/>
      <c r="RTW2181" s="654"/>
      <c r="RTX2181" s="655"/>
      <c r="RTY2181" s="655"/>
      <c r="RTZ2181" s="1"/>
      <c r="RUA2181" s="1"/>
      <c r="RUC2181" s="650"/>
      <c r="RUD2181" s="645"/>
      <c r="RUE2181" s="659"/>
      <c r="RUF2181" s="654"/>
      <c r="RUG2181" s="655"/>
      <c r="RUH2181" s="655"/>
      <c r="RUI2181" s="1"/>
      <c r="RUJ2181" s="1"/>
      <c r="RUL2181" s="650"/>
      <c r="RUM2181" s="645"/>
      <c r="RUN2181" s="659"/>
      <c r="RUO2181" s="654"/>
      <c r="RUP2181" s="655"/>
      <c r="RUQ2181" s="655"/>
      <c r="RUR2181" s="1"/>
      <c r="RUS2181" s="1"/>
      <c r="RUU2181" s="650"/>
      <c r="RUV2181" s="645"/>
      <c r="RUW2181" s="659"/>
      <c r="RUX2181" s="654"/>
      <c r="RUY2181" s="655"/>
      <c r="RUZ2181" s="655"/>
      <c r="RVA2181" s="1"/>
      <c r="RVB2181" s="1"/>
      <c r="RVD2181" s="650"/>
      <c r="RVE2181" s="645"/>
      <c r="RVF2181" s="659"/>
      <c r="RVG2181" s="654"/>
      <c r="RVH2181" s="655"/>
      <c r="RVI2181" s="655"/>
      <c r="RVJ2181" s="1"/>
      <c r="RVK2181" s="1"/>
      <c r="RVM2181" s="650"/>
      <c r="RVN2181" s="645"/>
      <c r="RVO2181" s="659"/>
      <c r="RVP2181" s="654"/>
      <c r="RVQ2181" s="655"/>
      <c r="RVR2181" s="655"/>
      <c r="RVS2181" s="1"/>
      <c r="RVT2181" s="1"/>
      <c r="RVV2181" s="650"/>
      <c r="RVW2181" s="645"/>
      <c r="RVX2181" s="659"/>
      <c r="RVY2181" s="654"/>
      <c r="RVZ2181" s="655"/>
      <c r="RWA2181" s="655"/>
      <c r="RWB2181" s="1"/>
      <c r="RWC2181" s="1"/>
      <c r="RWE2181" s="650"/>
      <c r="RWF2181" s="645"/>
      <c r="RWG2181" s="659"/>
      <c r="RWH2181" s="654"/>
      <c r="RWI2181" s="655"/>
      <c r="RWJ2181" s="655"/>
      <c r="RWK2181" s="1"/>
      <c r="RWL2181" s="1"/>
      <c r="RWN2181" s="650"/>
      <c r="RWO2181" s="645"/>
      <c r="RWP2181" s="659"/>
      <c r="RWQ2181" s="654"/>
      <c r="RWR2181" s="655"/>
      <c r="RWS2181" s="655"/>
      <c r="RWT2181" s="1"/>
      <c r="RWU2181" s="1"/>
      <c r="RWW2181" s="650"/>
      <c r="RWX2181" s="645"/>
      <c r="RWY2181" s="659"/>
      <c r="RWZ2181" s="654"/>
      <c r="RXA2181" s="655"/>
      <c r="RXB2181" s="655"/>
      <c r="RXC2181" s="1"/>
      <c r="RXD2181" s="1"/>
      <c r="RXF2181" s="650"/>
      <c r="RXG2181" s="645"/>
      <c r="RXH2181" s="659"/>
      <c r="RXI2181" s="654"/>
      <c r="RXJ2181" s="655"/>
      <c r="RXK2181" s="655"/>
      <c r="RXL2181" s="1"/>
      <c r="RXM2181" s="1"/>
      <c r="RXO2181" s="650"/>
      <c r="RXP2181" s="645"/>
      <c r="RXQ2181" s="659"/>
      <c r="RXR2181" s="654"/>
      <c r="RXS2181" s="655"/>
      <c r="RXT2181" s="655"/>
      <c r="RXU2181" s="1"/>
      <c r="RXV2181" s="1"/>
      <c r="RXX2181" s="650"/>
      <c r="RXY2181" s="645"/>
      <c r="RXZ2181" s="659"/>
      <c r="RYA2181" s="654"/>
      <c r="RYB2181" s="655"/>
      <c r="RYC2181" s="655"/>
      <c r="RYD2181" s="1"/>
      <c r="RYE2181" s="1"/>
      <c r="RYG2181" s="650"/>
      <c r="RYH2181" s="645"/>
      <c r="RYI2181" s="659"/>
      <c r="RYJ2181" s="654"/>
      <c r="RYK2181" s="655"/>
      <c r="RYL2181" s="655"/>
      <c r="RYM2181" s="1"/>
      <c r="RYN2181" s="1"/>
      <c r="RYP2181" s="650"/>
      <c r="RYQ2181" s="645"/>
      <c r="RYR2181" s="659"/>
      <c r="RYS2181" s="654"/>
      <c r="RYT2181" s="655"/>
      <c r="RYU2181" s="655"/>
      <c r="RYV2181" s="1"/>
      <c r="RYW2181" s="1"/>
      <c r="RYY2181" s="650"/>
      <c r="RYZ2181" s="645"/>
      <c r="RZA2181" s="659"/>
      <c r="RZB2181" s="654"/>
      <c r="RZC2181" s="655"/>
      <c r="RZD2181" s="655"/>
      <c r="RZE2181" s="1"/>
      <c r="RZF2181" s="1"/>
      <c r="RZH2181" s="650"/>
      <c r="RZI2181" s="645"/>
      <c r="RZJ2181" s="659"/>
      <c r="RZK2181" s="654"/>
      <c r="RZL2181" s="655"/>
      <c r="RZM2181" s="655"/>
      <c r="RZN2181" s="1"/>
      <c r="RZO2181" s="1"/>
      <c r="RZQ2181" s="650"/>
      <c r="RZR2181" s="645"/>
      <c r="RZS2181" s="659"/>
      <c r="RZT2181" s="654"/>
      <c r="RZU2181" s="655"/>
      <c r="RZV2181" s="655"/>
      <c r="RZW2181" s="1"/>
      <c r="RZX2181" s="1"/>
      <c r="RZZ2181" s="650"/>
      <c r="SAA2181" s="645"/>
      <c r="SAB2181" s="659"/>
      <c r="SAC2181" s="654"/>
      <c r="SAD2181" s="655"/>
      <c r="SAE2181" s="655"/>
      <c r="SAF2181" s="1"/>
      <c r="SAG2181" s="1"/>
      <c r="SAI2181" s="650"/>
      <c r="SAJ2181" s="645"/>
      <c r="SAK2181" s="659"/>
      <c r="SAL2181" s="654"/>
      <c r="SAM2181" s="655"/>
      <c r="SAN2181" s="655"/>
      <c r="SAO2181" s="1"/>
      <c r="SAP2181" s="1"/>
      <c r="SAR2181" s="650"/>
      <c r="SAS2181" s="645"/>
      <c r="SAT2181" s="659"/>
      <c r="SAU2181" s="654"/>
      <c r="SAV2181" s="655"/>
      <c r="SAW2181" s="655"/>
      <c r="SAX2181" s="1"/>
      <c r="SAY2181" s="1"/>
      <c r="SBA2181" s="650"/>
      <c r="SBB2181" s="645"/>
      <c r="SBC2181" s="659"/>
      <c r="SBD2181" s="654"/>
      <c r="SBE2181" s="655"/>
      <c r="SBF2181" s="655"/>
      <c r="SBG2181" s="1"/>
      <c r="SBH2181" s="1"/>
      <c r="SBJ2181" s="650"/>
      <c r="SBK2181" s="645"/>
      <c r="SBL2181" s="659"/>
      <c r="SBM2181" s="654"/>
      <c r="SBN2181" s="655"/>
      <c r="SBO2181" s="655"/>
      <c r="SBP2181" s="1"/>
      <c r="SBQ2181" s="1"/>
      <c r="SBS2181" s="650"/>
      <c r="SBT2181" s="645"/>
      <c r="SBU2181" s="659"/>
      <c r="SBV2181" s="654"/>
      <c r="SBW2181" s="655"/>
      <c r="SBX2181" s="655"/>
      <c r="SBY2181" s="1"/>
      <c r="SBZ2181" s="1"/>
      <c r="SCB2181" s="650"/>
      <c r="SCC2181" s="645"/>
      <c r="SCD2181" s="659"/>
      <c r="SCE2181" s="654"/>
      <c r="SCF2181" s="655"/>
      <c r="SCG2181" s="655"/>
      <c r="SCH2181" s="1"/>
      <c r="SCI2181" s="1"/>
      <c r="SCK2181" s="650"/>
      <c r="SCL2181" s="645"/>
      <c r="SCM2181" s="659"/>
      <c r="SCN2181" s="654"/>
      <c r="SCO2181" s="655"/>
      <c r="SCP2181" s="655"/>
      <c r="SCQ2181" s="1"/>
      <c r="SCR2181" s="1"/>
      <c r="SCT2181" s="650"/>
      <c r="SCU2181" s="645"/>
      <c r="SCV2181" s="659"/>
      <c r="SCW2181" s="654"/>
      <c r="SCX2181" s="655"/>
      <c r="SCY2181" s="655"/>
      <c r="SCZ2181" s="1"/>
      <c r="SDA2181" s="1"/>
      <c r="SDC2181" s="650"/>
      <c r="SDD2181" s="645"/>
      <c r="SDE2181" s="659"/>
      <c r="SDF2181" s="654"/>
      <c r="SDG2181" s="655"/>
      <c r="SDH2181" s="655"/>
      <c r="SDI2181" s="1"/>
      <c r="SDJ2181" s="1"/>
      <c r="SDL2181" s="650"/>
      <c r="SDM2181" s="645"/>
      <c r="SDN2181" s="659"/>
      <c r="SDO2181" s="654"/>
      <c r="SDP2181" s="655"/>
      <c r="SDQ2181" s="655"/>
      <c r="SDR2181" s="1"/>
      <c r="SDS2181" s="1"/>
      <c r="SDU2181" s="650"/>
      <c r="SDV2181" s="645"/>
      <c r="SDW2181" s="659"/>
      <c r="SDX2181" s="654"/>
      <c r="SDY2181" s="655"/>
      <c r="SDZ2181" s="655"/>
      <c r="SEA2181" s="1"/>
      <c r="SEB2181" s="1"/>
      <c r="SED2181" s="650"/>
      <c r="SEE2181" s="645"/>
      <c r="SEF2181" s="659"/>
      <c r="SEG2181" s="654"/>
      <c r="SEH2181" s="655"/>
      <c r="SEI2181" s="655"/>
      <c r="SEJ2181" s="1"/>
      <c r="SEK2181" s="1"/>
      <c r="SEM2181" s="650"/>
      <c r="SEN2181" s="645"/>
      <c r="SEO2181" s="659"/>
      <c r="SEP2181" s="654"/>
      <c r="SEQ2181" s="655"/>
      <c r="SER2181" s="655"/>
      <c r="SES2181" s="1"/>
      <c r="SET2181" s="1"/>
      <c r="SEV2181" s="650"/>
      <c r="SEW2181" s="645"/>
      <c r="SEX2181" s="659"/>
      <c r="SEY2181" s="654"/>
      <c r="SEZ2181" s="655"/>
      <c r="SFA2181" s="655"/>
      <c r="SFB2181" s="1"/>
      <c r="SFC2181" s="1"/>
      <c r="SFE2181" s="650"/>
      <c r="SFF2181" s="645"/>
      <c r="SFG2181" s="659"/>
      <c r="SFH2181" s="654"/>
      <c r="SFI2181" s="655"/>
      <c r="SFJ2181" s="655"/>
      <c r="SFK2181" s="1"/>
      <c r="SFL2181" s="1"/>
      <c r="SFN2181" s="650"/>
      <c r="SFO2181" s="645"/>
      <c r="SFP2181" s="659"/>
      <c r="SFQ2181" s="654"/>
      <c r="SFR2181" s="655"/>
      <c r="SFS2181" s="655"/>
      <c r="SFT2181" s="1"/>
      <c r="SFU2181" s="1"/>
      <c r="SFW2181" s="650"/>
      <c r="SFX2181" s="645"/>
      <c r="SFY2181" s="659"/>
      <c r="SFZ2181" s="654"/>
      <c r="SGA2181" s="655"/>
      <c r="SGB2181" s="655"/>
      <c r="SGC2181" s="1"/>
      <c r="SGD2181" s="1"/>
      <c r="SGF2181" s="650"/>
      <c r="SGG2181" s="645"/>
      <c r="SGH2181" s="659"/>
      <c r="SGI2181" s="654"/>
      <c r="SGJ2181" s="655"/>
      <c r="SGK2181" s="655"/>
      <c r="SGL2181" s="1"/>
      <c r="SGM2181" s="1"/>
      <c r="SGO2181" s="650"/>
      <c r="SGP2181" s="645"/>
      <c r="SGQ2181" s="659"/>
      <c r="SGR2181" s="654"/>
      <c r="SGS2181" s="655"/>
      <c r="SGT2181" s="655"/>
      <c r="SGU2181" s="1"/>
      <c r="SGV2181" s="1"/>
      <c r="SGX2181" s="650"/>
      <c r="SGY2181" s="645"/>
      <c r="SGZ2181" s="659"/>
      <c r="SHA2181" s="654"/>
      <c r="SHB2181" s="655"/>
      <c r="SHC2181" s="655"/>
      <c r="SHD2181" s="1"/>
      <c r="SHE2181" s="1"/>
      <c r="SHG2181" s="650"/>
      <c r="SHH2181" s="645"/>
      <c r="SHI2181" s="659"/>
      <c r="SHJ2181" s="654"/>
      <c r="SHK2181" s="655"/>
      <c r="SHL2181" s="655"/>
      <c r="SHM2181" s="1"/>
      <c r="SHN2181" s="1"/>
      <c r="SHP2181" s="650"/>
      <c r="SHQ2181" s="645"/>
      <c r="SHR2181" s="659"/>
      <c r="SHS2181" s="654"/>
      <c r="SHT2181" s="655"/>
      <c r="SHU2181" s="655"/>
      <c r="SHV2181" s="1"/>
      <c r="SHW2181" s="1"/>
      <c r="SHY2181" s="650"/>
      <c r="SHZ2181" s="645"/>
      <c r="SIA2181" s="659"/>
      <c r="SIB2181" s="654"/>
      <c r="SIC2181" s="655"/>
      <c r="SID2181" s="655"/>
      <c r="SIE2181" s="1"/>
      <c r="SIF2181" s="1"/>
      <c r="SIH2181" s="650"/>
      <c r="SII2181" s="645"/>
      <c r="SIJ2181" s="659"/>
      <c r="SIK2181" s="654"/>
      <c r="SIL2181" s="655"/>
      <c r="SIM2181" s="655"/>
      <c r="SIN2181" s="1"/>
      <c r="SIO2181" s="1"/>
      <c r="SIQ2181" s="650"/>
      <c r="SIR2181" s="645"/>
      <c r="SIS2181" s="659"/>
      <c r="SIT2181" s="654"/>
      <c r="SIU2181" s="655"/>
      <c r="SIV2181" s="655"/>
      <c r="SIW2181" s="1"/>
      <c r="SIX2181" s="1"/>
      <c r="SIZ2181" s="650"/>
      <c r="SJA2181" s="645"/>
      <c r="SJB2181" s="659"/>
      <c r="SJC2181" s="654"/>
      <c r="SJD2181" s="655"/>
      <c r="SJE2181" s="655"/>
      <c r="SJF2181" s="1"/>
      <c r="SJG2181" s="1"/>
      <c r="SJI2181" s="650"/>
      <c r="SJJ2181" s="645"/>
      <c r="SJK2181" s="659"/>
      <c r="SJL2181" s="654"/>
      <c r="SJM2181" s="655"/>
      <c r="SJN2181" s="655"/>
      <c r="SJO2181" s="1"/>
      <c r="SJP2181" s="1"/>
      <c r="SJR2181" s="650"/>
      <c r="SJS2181" s="645"/>
      <c r="SJT2181" s="659"/>
      <c r="SJU2181" s="654"/>
      <c r="SJV2181" s="655"/>
      <c r="SJW2181" s="655"/>
      <c r="SJX2181" s="1"/>
      <c r="SJY2181" s="1"/>
      <c r="SKA2181" s="650"/>
      <c r="SKB2181" s="645"/>
      <c r="SKC2181" s="659"/>
      <c r="SKD2181" s="654"/>
      <c r="SKE2181" s="655"/>
      <c r="SKF2181" s="655"/>
      <c r="SKG2181" s="1"/>
      <c r="SKH2181" s="1"/>
      <c r="SKJ2181" s="650"/>
      <c r="SKK2181" s="645"/>
      <c r="SKL2181" s="659"/>
      <c r="SKM2181" s="654"/>
      <c r="SKN2181" s="655"/>
      <c r="SKO2181" s="655"/>
      <c r="SKP2181" s="1"/>
      <c r="SKQ2181" s="1"/>
      <c r="SKS2181" s="650"/>
      <c r="SKT2181" s="645"/>
      <c r="SKU2181" s="659"/>
      <c r="SKV2181" s="654"/>
      <c r="SKW2181" s="655"/>
      <c r="SKX2181" s="655"/>
      <c r="SKY2181" s="1"/>
      <c r="SKZ2181" s="1"/>
      <c r="SLB2181" s="650"/>
      <c r="SLC2181" s="645"/>
      <c r="SLD2181" s="659"/>
      <c r="SLE2181" s="654"/>
      <c r="SLF2181" s="655"/>
      <c r="SLG2181" s="655"/>
      <c r="SLH2181" s="1"/>
      <c r="SLI2181" s="1"/>
      <c r="SLK2181" s="650"/>
      <c r="SLL2181" s="645"/>
      <c r="SLM2181" s="659"/>
      <c r="SLN2181" s="654"/>
      <c r="SLO2181" s="655"/>
      <c r="SLP2181" s="655"/>
      <c r="SLQ2181" s="1"/>
      <c r="SLR2181" s="1"/>
      <c r="SLT2181" s="650"/>
      <c r="SLU2181" s="645"/>
      <c r="SLV2181" s="659"/>
      <c r="SLW2181" s="654"/>
      <c r="SLX2181" s="655"/>
      <c r="SLY2181" s="655"/>
      <c r="SLZ2181" s="1"/>
      <c r="SMA2181" s="1"/>
      <c r="SMC2181" s="650"/>
      <c r="SMD2181" s="645"/>
      <c r="SME2181" s="659"/>
      <c r="SMF2181" s="654"/>
      <c r="SMG2181" s="655"/>
      <c r="SMH2181" s="655"/>
      <c r="SMI2181" s="1"/>
      <c r="SMJ2181" s="1"/>
      <c r="SML2181" s="650"/>
      <c r="SMM2181" s="645"/>
      <c r="SMN2181" s="659"/>
      <c r="SMO2181" s="654"/>
      <c r="SMP2181" s="655"/>
      <c r="SMQ2181" s="655"/>
      <c r="SMR2181" s="1"/>
      <c r="SMS2181" s="1"/>
      <c r="SMU2181" s="650"/>
      <c r="SMV2181" s="645"/>
      <c r="SMW2181" s="659"/>
      <c r="SMX2181" s="654"/>
      <c r="SMY2181" s="655"/>
      <c r="SMZ2181" s="655"/>
      <c r="SNA2181" s="1"/>
      <c r="SNB2181" s="1"/>
      <c r="SND2181" s="650"/>
      <c r="SNE2181" s="645"/>
      <c r="SNF2181" s="659"/>
      <c r="SNG2181" s="654"/>
      <c r="SNH2181" s="655"/>
      <c r="SNI2181" s="655"/>
      <c r="SNJ2181" s="1"/>
      <c r="SNK2181" s="1"/>
      <c r="SNM2181" s="650"/>
      <c r="SNN2181" s="645"/>
      <c r="SNO2181" s="659"/>
      <c r="SNP2181" s="654"/>
      <c r="SNQ2181" s="655"/>
      <c r="SNR2181" s="655"/>
      <c r="SNS2181" s="1"/>
      <c r="SNT2181" s="1"/>
      <c r="SNV2181" s="650"/>
      <c r="SNW2181" s="645"/>
      <c r="SNX2181" s="659"/>
      <c r="SNY2181" s="654"/>
      <c r="SNZ2181" s="655"/>
      <c r="SOA2181" s="655"/>
      <c r="SOB2181" s="1"/>
      <c r="SOC2181" s="1"/>
      <c r="SOE2181" s="650"/>
      <c r="SOF2181" s="645"/>
      <c r="SOG2181" s="659"/>
      <c r="SOH2181" s="654"/>
      <c r="SOI2181" s="655"/>
      <c r="SOJ2181" s="655"/>
      <c r="SOK2181" s="1"/>
      <c r="SOL2181" s="1"/>
      <c r="SON2181" s="650"/>
      <c r="SOO2181" s="645"/>
      <c r="SOP2181" s="659"/>
      <c r="SOQ2181" s="654"/>
      <c r="SOR2181" s="655"/>
      <c r="SOS2181" s="655"/>
      <c r="SOT2181" s="1"/>
      <c r="SOU2181" s="1"/>
      <c r="SOW2181" s="650"/>
      <c r="SOX2181" s="645"/>
      <c r="SOY2181" s="659"/>
      <c r="SOZ2181" s="654"/>
      <c r="SPA2181" s="655"/>
      <c r="SPB2181" s="655"/>
      <c r="SPC2181" s="1"/>
      <c r="SPD2181" s="1"/>
      <c r="SPF2181" s="650"/>
      <c r="SPG2181" s="645"/>
      <c r="SPH2181" s="659"/>
      <c r="SPI2181" s="654"/>
      <c r="SPJ2181" s="655"/>
      <c r="SPK2181" s="655"/>
      <c r="SPL2181" s="1"/>
      <c r="SPM2181" s="1"/>
      <c r="SPO2181" s="650"/>
      <c r="SPP2181" s="645"/>
      <c r="SPQ2181" s="659"/>
      <c r="SPR2181" s="654"/>
      <c r="SPS2181" s="655"/>
      <c r="SPT2181" s="655"/>
      <c r="SPU2181" s="1"/>
      <c r="SPV2181" s="1"/>
      <c r="SPX2181" s="650"/>
      <c r="SPY2181" s="645"/>
      <c r="SPZ2181" s="659"/>
      <c r="SQA2181" s="654"/>
      <c r="SQB2181" s="655"/>
      <c r="SQC2181" s="655"/>
      <c r="SQD2181" s="1"/>
      <c r="SQE2181" s="1"/>
      <c r="SQG2181" s="650"/>
      <c r="SQH2181" s="645"/>
      <c r="SQI2181" s="659"/>
      <c r="SQJ2181" s="654"/>
      <c r="SQK2181" s="655"/>
      <c r="SQL2181" s="655"/>
      <c r="SQM2181" s="1"/>
      <c r="SQN2181" s="1"/>
      <c r="SQP2181" s="650"/>
      <c r="SQQ2181" s="645"/>
      <c r="SQR2181" s="659"/>
      <c r="SQS2181" s="654"/>
      <c r="SQT2181" s="655"/>
      <c r="SQU2181" s="655"/>
      <c r="SQV2181" s="1"/>
      <c r="SQW2181" s="1"/>
      <c r="SQY2181" s="650"/>
      <c r="SQZ2181" s="645"/>
      <c r="SRA2181" s="659"/>
      <c r="SRB2181" s="654"/>
      <c r="SRC2181" s="655"/>
      <c r="SRD2181" s="655"/>
      <c r="SRE2181" s="1"/>
      <c r="SRF2181" s="1"/>
      <c r="SRH2181" s="650"/>
      <c r="SRI2181" s="645"/>
      <c r="SRJ2181" s="659"/>
      <c r="SRK2181" s="654"/>
      <c r="SRL2181" s="655"/>
      <c r="SRM2181" s="655"/>
      <c r="SRN2181" s="1"/>
      <c r="SRO2181" s="1"/>
      <c r="SRQ2181" s="650"/>
      <c r="SRR2181" s="645"/>
      <c r="SRS2181" s="659"/>
      <c r="SRT2181" s="654"/>
      <c r="SRU2181" s="655"/>
      <c r="SRV2181" s="655"/>
      <c r="SRW2181" s="1"/>
      <c r="SRX2181" s="1"/>
      <c r="SRZ2181" s="650"/>
      <c r="SSA2181" s="645"/>
      <c r="SSB2181" s="659"/>
      <c r="SSC2181" s="654"/>
      <c r="SSD2181" s="655"/>
      <c r="SSE2181" s="655"/>
      <c r="SSF2181" s="1"/>
      <c r="SSG2181" s="1"/>
      <c r="SSI2181" s="650"/>
      <c r="SSJ2181" s="645"/>
      <c r="SSK2181" s="659"/>
      <c r="SSL2181" s="654"/>
      <c r="SSM2181" s="655"/>
      <c r="SSN2181" s="655"/>
      <c r="SSO2181" s="1"/>
      <c r="SSP2181" s="1"/>
      <c r="SSR2181" s="650"/>
      <c r="SSS2181" s="645"/>
      <c r="SST2181" s="659"/>
      <c r="SSU2181" s="654"/>
      <c r="SSV2181" s="655"/>
      <c r="SSW2181" s="655"/>
      <c r="SSX2181" s="1"/>
      <c r="SSY2181" s="1"/>
      <c r="STA2181" s="650"/>
      <c r="STB2181" s="645"/>
      <c r="STC2181" s="659"/>
      <c r="STD2181" s="654"/>
      <c r="STE2181" s="655"/>
      <c r="STF2181" s="655"/>
      <c r="STG2181" s="1"/>
      <c r="STH2181" s="1"/>
      <c r="STJ2181" s="650"/>
      <c r="STK2181" s="645"/>
      <c r="STL2181" s="659"/>
      <c r="STM2181" s="654"/>
      <c r="STN2181" s="655"/>
      <c r="STO2181" s="655"/>
      <c r="STP2181" s="1"/>
      <c r="STQ2181" s="1"/>
      <c r="STS2181" s="650"/>
      <c r="STT2181" s="645"/>
      <c r="STU2181" s="659"/>
      <c r="STV2181" s="654"/>
      <c r="STW2181" s="655"/>
      <c r="STX2181" s="655"/>
      <c r="STY2181" s="1"/>
      <c r="STZ2181" s="1"/>
      <c r="SUB2181" s="650"/>
      <c r="SUC2181" s="645"/>
      <c r="SUD2181" s="659"/>
      <c r="SUE2181" s="654"/>
      <c r="SUF2181" s="655"/>
      <c r="SUG2181" s="655"/>
      <c r="SUH2181" s="1"/>
      <c r="SUI2181" s="1"/>
      <c r="SUK2181" s="650"/>
      <c r="SUL2181" s="645"/>
      <c r="SUM2181" s="659"/>
      <c r="SUN2181" s="654"/>
      <c r="SUO2181" s="655"/>
      <c r="SUP2181" s="655"/>
      <c r="SUQ2181" s="1"/>
      <c r="SUR2181" s="1"/>
      <c r="SUT2181" s="650"/>
      <c r="SUU2181" s="645"/>
      <c r="SUV2181" s="659"/>
      <c r="SUW2181" s="654"/>
      <c r="SUX2181" s="655"/>
      <c r="SUY2181" s="655"/>
      <c r="SUZ2181" s="1"/>
      <c r="SVA2181" s="1"/>
      <c r="SVC2181" s="650"/>
      <c r="SVD2181" s="645"/>
      <c r="SVE2181" s="659"/>
      <c r="SVF2181" s="654"/>
      <c r="SVG2181" s="655"/>
      <c r="SVH2181" s="655"/>
      <c r="SVI2181" s="1"/>
      <c r="SVJ2181" s="1"/>
      <c r="SVL2181" s="650"/>
      <c r="SVM2181" s="645"/>
      <c r="SVN2181" s="659"/>
      <c r="SVO2181" s="654"/>
      <c r="SVP2181" s="655"/>
      <c r="SVQ2181" s="655"/>
      <c r="SVR2181" s="1"/>
      <c r="SVS2181" s="1"/>
      <c r="SVU2181" s="650"/>
      <c r="SVV2181" s="645"/>
      <c r="SVW2181" s="659"/>
      <c r="SVX2181" s="654"/>
      <c r="SVY2181" s="655"/>
      <c r="SVZ2181" s="655"/>
      <c r="SWA2181" s="1"/>
      <c r="SWB2181" s="1"/>
      <c r="SWD2181" s="650"/>
      <c r="SWE2181" s="645"/>
      <c r="SWF2181" s="659"/>
      <c r="SWG2181" s="654"/>
      <c r="SWH2181" s="655"/>
      <c r="SWI2181" s="655"/>
      <c r="SWJ2181" s="1"/>
      <c r="SWK2181" s="1"/>
      <c r="SWM2181" s="650"/>
      <c r="SWN2181" s="645"/>
      <c r="SWO2181" s="659"/>
      <c r="SWP2181" s="654"/>
      <c r="SWQ2181" s="655"/>
      <c r="SWR2181" s="655"/>
      <c r="SWS2181" s="1"/>
      <c r="SWT2181" s="1"/>
      <c r="SWV2181" s="650"/>
      <c r="SWW2181" s="645"/>
      <c r="SWX2181" s="659"/>
      <c r="SWY2181" s="654"/>
      <c r="SWZ2181" s="655"/>
      <c r="SXA2181" s="655"/>
      <c r="SXB2181" s="1"/>
      <c r="SXC2181" s="1"/>
      <c r="SXE2181" s="650"/>
      <c r="SXF2181" s="645"/>
      <c r="SXG2181" s="659"/>
      <c r="SXH2181" s="654"/>
      <c r="SXI2181" s="655"/>
      <c r="SXJ2181" s="655"/>
      <c r="SXK2181" s="1"/>
      <c r="SXL2181" s="1"/>
      <c r="SXN2181" s="650"/>
      <c r="SXO2181" s="645"/>
      <c r="SXP2181" s="659"/>
      <c r="SXQ2181" s="654"/>
      <c r="SXR2181" s="655"/>
      <c r="SXS2181" s="655"/>
      <c r="SXT2181" s="1"/>
      <c r="SXU2181" s="1"/>
      <c r="SXW2181" s="650"/>
      <c r="SXX2181" s="645"/>
      <c r="SXY2181" s="659"/>
      <c r="SXZ2181" s="654"/>
      <c r="SYA2181" s="655"/>
      <c r="SYB2181" s="655"/>
      <c r="SYC2181" s="1"/>
      <c r="SYD2181" s="1"/>
      <c r="SYF2181" s="650"/>
      <c r="SYG2181" s="645"/>
      <c r="SYH2181" s="659"/>
      <c r="SYI2181" s="654"/>
      <c r="SYJ2181" s="655"/>
      <c r="SYK2181" s="655"/>
      <c r="SYL2181" s="1"/>
      <c r="SYM2181" s="1"/>
      <c r="SYO2181" s="650"/>
      <c r="SYP2181" s="645"/>
      <c r="SYQ2181" s="659"/>
      <c r="SYR2181" s="654"/>
      <c r="SYS2181" s="655"/>
      <c r="SYT2181" s="655"/>
      <c r="SYU2181" s="1"/>
      <c r="SYV2181" s="1"/>
      <c r="SYX2181" s="650"/>
      <c r="SYY2181" s="645"/>
      <c r="SYZ2181" s="659"/>
      <c r="SZA2181" s="654"/>
      <c r="SZB2181" s="655"/>
      <c r="SZC2181" s="655"/>
      <c r="SZD2181" s="1"/>
      <c r="SZE2181" s="1"/>
      <c r="SZG2181" s="650"/>
      <c r="SZH2181" s="645"/>
      <c r="SZI2181" s="659"/>
      <c r="SZJ2181" s="654"/>
      <c r="SZK2181" s="655"/>
      <c r="SZL2181" s="655"/>
      <c r="SZM2181" s="1"/>
      <c r="SZN2181" s="1"/>
      <c r="SZP2181" s="650"/>
      <c r="SZQ2181" s="645"/>
      <c r="SZR2181" s="659"/>
      <c r="SZS2181" s="654"/>
      <c r="SZT2181" s="655"/>
      <c r="SZU2181" s="655"/>
      <c r="SZV2181" s="1"/>
      <c r="SZW2181" s="1"/>
      <c r="SZY2181" s="650"/>
      <c r="SZZ2181" s="645"/>
      <c r="TAA2181" s="659"/>
      <c r="TAB2181" s="654"/>
      <c r="TAC2181" s="655"/>
      <c r="TAD2181" s="655"/>
      <c r="TAE2181" s="1"/>
      <c r="TAF2181" s="1"/>
      <c r="TAH2181" s="650"/>
      <c r="TAI2181" s="645"/>
      <c r="TAJ2181" s="659"/>
      <c r="TAK2181" s="654"/>
      <c r="TAL2181" s="655"/>
      <c r="TAM2181" s="655"/>
      <c r="TAN2181" s="1"/>
      <c r="TAO2181" s="1"/>
      <c r="TAQ2181" s="650"/>
      <c r="TAR2181" s="645"/>
      <c r="TAS2181" s="659"/>
      <c r="TAT2181" s="654"/>
      <c r="TAU2181" s="655"/>
      <c r="TAV2181" s="655"/>
      <c r="TAW2181" s="1"/>
      <c r="TAX2181" s="1"/>
      <c r="TAZ2181" s="650"/>
      <c r="TBA2181" s="645"/>
      <c r="TBB2181" s="659"/>
      <c r="TBC2181" s="654"/>
      <c r="TBD2181" s="655"/>
      <c r="TBE2181" s="655"/>
      <c r="TBF2181" s="1"/>
      <c r="TBG2181" s="1"/>
      <c r="TBI2181" s="650"/>
      <c r="TBJ2181" s="645"/>
      <c r="TBK2181" s="659"/>
      <c r="TBL2181" s="654"/>
      <c r="TBM2181" s="655"/>
      <c r="TBN2181" s="655"/>
      <c r="TBO2181" s="1"/>
      <c r="TBP2181" s="1"/>
      <c r="TBR2181" s="650"/>
      <c r="TBS2181" s="645"/>
      <c r="TBT2181" s="659"/>
      <c r="TBU2181" s="654"/>
      <c r="TBV2181" s="655"/>
      <c r="TBW2181" s="655"/>
      <c r="TBX2181" s="1"/>
      <c r="TBY2181" s="1"/>
      <c r="TCA2181" s="650"/>
      <c r="TCB2181" s="645"/>
      <c r="TCC2181" s="659"/>
      <c r="TCD2181" s="654"/>
      <c r="TCE2181" s="655"/>
      <c r="TCF2181" s="655"/>
      <c r="TCG2181" s="1"/>
      <c r="TCH2181" s="1"/>
      <c r="TCJ2181" s="650"/>
      <c r="TCK2181" s="645"/>
      <c r="TCL2181" s="659"/>
      <c r="TCM2181" s="654"/>
      <c r="TCN2181" s="655"/>
      <c r="TCO2181" s="655"/>
      <c r="TCP2181" s="1"/>
      <c r="TCQ2181" s="1"/>
      <c r="TCS2181" s="650"/>
      <c r="TCT2181" s="645"/>
      <c r="TCU2181" s="659"/>
      <c r="TCV2181" s="654"/>
      <c r="TCW2181" s="655"/>
      <c r="TCX2181" s="655"/>
      <c r="TCY2181" s="1"/>
      <c r="TCZ2181" s="1"/>
      <c r="TDB2181" s="650"/>
      <c r="TDC2181" s="645"/>
      <c r="TDD2181" s="659"/>
      <c r="TDE2181" s="654"/>
      <c r="TDF2181" s="655"/>
      <c r="TDG2181" s="655"/>
      <c r="TDH2181" s="1"/>
      <c r="TDI2181" s="1"/>
      <c r="TDK2181" s="650"/>
      <c r="TDL2181" s="645"/>
      <c r="TDM2181" s="659"/>
      <c r="TDN2181" s="654"/>
      <c r="TDO2181" s="655"/>
      <c r="TDP2181" s="655"/>
      <c r="TDQ2181" s="1"/>
      <c r="TDR2181" s="1"/>
      <c r="TDT2181" s="650"/>
      <c r="TDU2181" s="645"/>
      <c r="TDV2181" s="659"/>
      <c r="TDW2181" s="654"/>
      <c r="TDX2181" s="655"/>
      <c r="TDY2181" s="655"/>
      <c r="TDZ2181" s="1"/>
      <c r="TEA2181" s="1"/>
      <c r="TEC2181" s="650"/>
      <c r="TED2181" s="645"/>
      <c r="TEE2181" s="659"/>
      <c r="TEF2181" s="654"/>
      <c r="TEG2181" s="655"/>
      <c r="TEH2181" s="655"/>
      <c r="TEI2181" s="1"/>
      <c r="TEJ2181" s="1"/>
      <c r="TEL2181" s="650"/>
      <c r="TEM2181" s="645"/>
      <c r="TEN2181" s="659"/>
      <c r="TEO2181" s="654"/>
      <c r="TEP2181" s="655"/>
      <c r="TEQ2181" s="655"/>
      <c r="TER2181" s="1"/>
      <c r="TES2181" s="1"/>
      <c r="TEU2181" s="650"/>
      <c r="TEV2181" s="645"/>
      <c r="TEW2181" s="659"/>
      <c r="TEX2181" s="654"/>
      <c r="TEY2181" s="655"/>
      <c r="TEZ2181" s="655"/>
      <c r="TFA2181" s="1"/>
      <c r="TFB2181" s="1"/>
      <c r="TFD2181" s="650"/>
      <c r="TFE2181" s="645"/>
      <c r="TFF2181" s="659"/>
      <c r="TFG2181" s="654"/>
      <c r="TFH2181" s="655"/>
      <c r="TFI2181" s="655"/>
      <c r="TFJ2181" s="1"/>
      <c r="TFK2181" s="1"/>
      <c r="TFM2181" s="650"/>
      <c r="TFN2181" s="645"/>
      <c r="TFO2181" s="659"/>
      <c r="TFP2181" s="654"/>
      <c r="TFQ2181" s="655"/>
      <c r="TFR2181" s="655"/>
      <c r="TFS2181" s="1"/>
      <c r="TFT2181" s="1"/>
      <c r="TFV2181" s="650"/>
      <c r="TFW2181" s="645"/>
      <c r="TFX2181" s="659"/>
      <c r="TFY2181" s="654"/>
      <c r="TFZ2181" s="655"/>
      <c r="TGA2181" s="655"/>
      <c r="TGB2181" s="1"/>
      <c r="TGC2181" s="1"/>
      <c r="TGE2181" s="650"/>
      <c r="TGF2181" s="645"/>
      <c r="TGG2181" s="659"/>
      <c r="TGH2181" s="654"/>
      <c r="TGI2181" s="655"/>
      <c r="TGJ2181" s="655"/>
      <c r="TGK2181" s="1"/>
      <c r="TGL2181" s="1"/>
      <c r="TGN2181" s="650"/>
      <c r="TGO2181" s="645"/>
      <c r="TGP2181" s="659"/>
      <c r="TGQ2181" s="654"/>
      <c r="TGR2181" s="655"/>
      <c r="TGS2181" s="655"/>
      <c r="TGT2181" s="1"/>
      <c r="TGU2181" s="1"/>
      <c r="TGW2181" s="650"/>
      <c r="TGX2181" s="645"/>
      <c r="TGY2181" s="659"/>
      <c r="TGZ2181" s="654"/>
      <c r="THA2181" s="655"/>
      <c r="THB2181" s="655"/>
      <c r="THC2181" s="1"/>
      <c r="THD2181" s="1"/>
      <c r="THF2181" s="650"/>
      <c r="THG2181" s="645"/>
      <c r="THH2181" s="659"/>
      <c r="THI2181" s="654"/>
      <c r="THJ2181" s="655"/>
      <c r="THK2181" s="655"/>
      <c r="THL2181" s="1"/>
      <c r="THM2181" s="1"/>
      <c r="THO2181" s="650"/>
      <c r="THP2181" s="645"/>
      <c r="THQ2181" s="659"/>
      <c r="THR2181" s="654"/>
      <c r="THS2181" s="655"/>
      <c r="THT2181" s="655"/>
      <c r="THU2181" s="1"/>
      <c r="THV2181" s="1"/>
      <c r="THX2181" s="650"/>
      <c r="THY2181" s="645"/>
      <c r="THZ2181" s="659"/>
      <c r="TIA2181" s="654"/>
      <c r="TIB2181" s="655"/>
      <c r="TIC2181" s="655"/>
      <c r="TID2181" s="1"/>
      <c r="TIE2181" s="1"/>
      <c r="TIG2181" s="650"/>
      <c r="TIH2181" s="645"/>
      <c r="TII2181" s="659"/>
      <c r="TIJ2181" s="654"/>
      <c r="TIK2181" s="655"/>
      <c r="TIL2181" s="655"/>
      <c r="TIM2181" s="1"/>
      <c r="TIN2181" s="1"/>
      <c r="TIP2181" s="650"/>
      <c r="TIQ2181" s="645"/>
      <c r="TIR2181" s="659"/>
      <c r="TIS2181" s="654"/>
      <c r="TIT2181" s="655"/>
      <c r="TIU2181" s="655"/>
      <c r="TIV2181" s="1"/>
      <c r="TIW2181" s="1"/>
      <c r="TIY2181" s="650"/>
      <c r="TIZ2181" s="645"/>
      <c r="TJA2181" s="659"/>
      <c r="TJB2181" s="654"/>
      <c r="TJC2181" s="655"/>
      <c r="TJD2181" s="655"/>
      <c r="TJE2181" s="1"/>
      <c r="TJF2181" s="1"/>
      <c r="TJH2181" s="650"/>
      <c r="TJI2181" s="645"/>
      <c r="TJJ2181" s="659"/>
      <c r="TJK2181" s="654"/>
      <c r="TJL2181" s="655"/>
      <c r="TJM2181" s="655"/>
      <c r="TJN2181" s="1"/>
      <c r="TJO2181" s="1"/>
      <c r="TJQ2181" s="650"/>
      <c r="TJR2181" s="645"/>
      <c r="TJS2181" s="659"/>
      <c r="TJT2181" s="654"/>
      <c r="TJU2181" s="655"/>
      <c r="TJV2181" s="655"/>
      <c r="TJW2181" s="1"/>
      <c r="TJX2181" s="1"/>
      <c r="TJZ2181" s="650"/>
      <c r="TKA2181" s="645"/>
      <c r="TKB2181" s="659"/>
      <c r="TKC2181" s="654"/>
      <c r="TKD2181" s="655"/>
      <c r="TKE2181" s="655"/>
      <c r="TKF2181" s="1"/>
      <c r="TKG2181" s="1"/>
      <c r="TKI2181" s="650"/>
      <c r="TKJ2181" s="645"/>
      <c r="TKK2181" s="659"/>
      <c r="TKL2181" s="654"/>
      <c r="TKM2181" s="655"/>
      <c r="TKN2181" s="655"/>
      <c r="TKO2181" s="1"/>
      <c r="TKP2181" s="1"/>
      <c r="TKR2181" s="650"/>
      <c r="TKS2181" s="645"/>
      <c r="TKT2181" s="659"/>
      <c r="TKU2181" s="654"/>
      <c r="TKV2181" s="655"/>
      <c r="TKW2181" s="655"/>
      <c r="TKX2181" s="1"/>
      <c r="TKY2181" s="1"/>
      <c r="TLA2181" s="650"/>
      <c r="TLB2181" s="645"/>
      <c r="TLC2181" s="659"/>
      <c r="TLD2181" s="654"/>
      <c r="TLE2181" s="655"/>
      <c r="TLF2181" s="655"/>
      <c r="TLG2181" s="1"/>
      <c r="TLH2181" s="1"/>
      <c r="TLJ2181" s="650"/>
      <c r="TLK2181" s="645"/>
      <c r="TLL2181" s="659"/>
      <c r="TLM2181" s="654"/>
      <c r="TLN2181" s="655"/>
      <c r="TLO2181" s="655"/>
      <c r="TLP2181" s="1"/>
      <c r="TLQ2181" s="1"/>
      <c r="TLS2181" s="650"/>
      <c r="TLT2181" s="645"/>
      <c r="TLU2181" s="659"/>
      <c r="TLV2181" s="654"/>
      <c r="TLW2181" s="655"/>
      <c r="TLX2181" s="655"/>
      <c r="TLY2181" s="1"/>
      <c r="TLZ2181" s="1"/>
      <c r="TMB2181" s="650"/>
      <c r="TMC2181" s="645"/>
      <c r="TMD2181" s="659"/>
      <c r="TME2181" s="654"/>
      <c r="TMF2181" s="655"/>
      <c r="TMG2181" s="655"/>
      <c r="TMH2181" s="1"/>
      <c r="TMI2181" s="1"/>
      <c r="TMK2181" s="650"/>
      <c r="TML2181" s="645"/>
      <c r="TMM2181" s="659"/>
      <c r="TMN2181" s="654"/>
      <c r="TMO2181" s="655"/>
      <c r="TMP2181" s="655"/>
      <c r="TMQ2181" s="1"/>
      <c r="TMR2181" s="1"/>
      <c r="TMT2181" s="650"/>
      <c r="TMU2181" s="645"/>
      <c r="TMV2181" s="659"/>
      <c r="TMW2181" s="654"/>
      <c r="TMX2181" s="655"/>
      <c r="TMY2181" s="655"/>
      <c r="TMZ2181" s="1"/>
      <c r="TNA2181" s="1"/>
      <c r="TNC2181" s="650"/>
      <c r="TND2181" s="645"/>
      <c r="TNE2181" s="659"/>
      <c r="TNF2181" s="654"/>
      <c r="TNG2181" s="655"/>
      <c r="TNH2181" s="655"/>
      <c r="TNI2181" s="1"/>
      <c r="TNJ2181" s="1"/>
      <c r="TNL2181" s="650"/>
      <c r="TNM2181" s="645"/>
      <c r="TNN2181" s="659"/>
      <c r="TNO2181" s="654"/>
      <c r="TNP2181" s="655"/>
      <c r="TNQ2181" s="655"/>
      <c r="TNR2181" s="1"/>
      <c r="TNS2181" s="1"/>
      <c r="TNU2181" s="650"/>
      <c r="TNV2181" s="645"/>
      <c r="TNW2181" s="659"/>
      <c r="TNX2181" s="654"/>
      <c r="TNY2181" s="655"/>
      <c r="TNZ2181" s="655"/>
      <c r="TOA2181" s="1"/>
      <c r="TOB2181" s="1"/>
      <c r="TOD2181" s="650"/>
      <c r="TOE2181" s="645"/>
      <c r="TOF2181" s="659"/>
      <c r="TOG2181" s="654"/>
      <c r="TOH2181" s="655"/>
      <c r="TOI2181" s="655"/>
      <c r="TOJ2181" s="1"/>
      <c r="TOK2181" s="1"/>
      <c r="TOM2181" s="650"/>
      <c r="TON2181" s="645"/>
      <c r="TOO2181" s="659"/>
      <c r="TOP2181" s="654"/>
      <c r="TOQ2181" s="655"/>
      <c r="TOR2181" s="655"/>
      <c r="TOS2181" s="1"/>
      <c r="TOT2181" s="1"/>
      <c r="TOV2181" s="650"/>
      <c r="TOW2181" s="645"/>
      <c r="TOX2181" s="659"/>
      <c r="TOY2181" s="654"/>
      <c r="TOZ2181" s="655"/>
      <c r="TPA2181" s="655"/>
      <c r="TPB2181" s="1"/>
      <c r="TPC2181" s="1"/>
      <c r="TPE2181" s="650"/>
      <c r="TPF2181" s="645"/>
      <c r="TPG2181" s="659"/>
      <c r="TPH2181" s="654"/>
      <c r="TPI2181" s="655"/>
      <c r="TPJ2181" s="655"/>
      <c r="TPK2181" s="1"/>
      <c r="TPL2181" s="1"/>
      <c r="TPN2181" s="650"/>
      <c r="TPO2181" s="645"/>
      <c r="TPP2181" s="659"/>
      <c r="TPQ2181" s="654"/>
      <c r="TPR2181" s="655"/>
      <c r="TPS2181" s="655"/>
      <c r="TPT2181" s="1"/>
      <c r="TPU2181" s="1"/>
      <c r="TPW2181" s="650"/>
      <c r="TPX2181" s="645"/>
      <c r="TPY2181" s="659"/>
      <c r="TPZ2181" s="654"/>
      <c r="TQA2181" s="655"/>
      <c r="TQB2181" s="655"/>
      <c r="TQC2181" s="1"/>
      <c r="TQD2181" s="1"/>
      <c r="TQF2181" s="650"/>
      <c r="TQG2181" s="645"/>
      <c r="TQH2181" s="659"/>
      <c r="TQI2181" s="654"/>
      <c r="TQJ2181" s="655"/>
      <c r="TQK2181" s="655"/>
      <c r="TQL2181" s="1"/>
      <c r="TQM2181" s="1"/>
      <c r="TQO2181" s="650"/>
      <c r="TQP2181" s="645"/>
      <c r="TQQ2181" s="659"/>
      <c r="TQR2181" s="654"/>
      <c r="TQS2181" s="655"/>
      <c r="TQT2181" s="655"/>
      <c r="TQU2181" s="1"/>
      <c r="TQV2181" s="1"/>
      <c r="TQX2181" s="650"/>
      <c r="TQY2181" s="645"/>
      <c r="TQZ2181" s="659"/>
      <c r="TRA2181" s="654"/>
      <c r="TRB2181" s="655"/>
      <c r="TRC2181" s="655"/>
      <c r="TRD2181" s="1"/>
      <c r="TRE2181" s="1"/>
      <c r="TRG2181" s="650"/>
      <c r="TRH2181" s="645"/>
      <c r="TRI2181" s="659"/>
      <c r="TRJ2181" s="654"/>
      <c r="TRK2181" s="655"/>
      <c r="TRL2181" s="655"/>
      <c r="TRM2181" s="1"/>
      <c r="TRN2181" s="1"/>
      <c r="TRP2181" s="650"/>
      <c r="TRQ2181" s="645"/>
      <c r="TRR2181" s="659"/>
      <c r="TRS2181" s="654"/>
      <c r="TRT2181" s="655"/>
      <c r="TRU2181" s="655"/>
      <c r="TRV2181" s="1"/>
      <c r="TRW2181" s="1"/>
      <c r="TRY2181" s="650"/>
      <c r="TRZ2181" s="645"/>
      <c r="TSA2181" s="659"/>
      <c r="TSB2181" s="654"/>
      <c r="TSC2181" s="655"/>
      <c r="TSD2181" s="655"/>
      <c r="TSE2181" s="1"/>
      <c r="TSF2181" s="1"/>
      <c r="TSH2181" s="650"/>
      <c r="TSI2181" s="645"/>
      <c r="TSJ2181" s="659"/>
      <c r="TSK2181" s="654"/>
      <c r="TSL2181" s="655"/>
      <c r="TSM2181" s="655"/>
      <c r="TSN2181" s="1"/>
      <c r="TSO2181" s="1"/>
      <c r="TSQ2181" s="650"/>
      <c r="TSR2181" s="645"/>
      <c r="TSS2181" s="659"/>
      <c r="TST2181" s="654"/>
      <c r="TSU2181" s="655"/>
      <c r="TSV2181" s="655"/>
      <c r="TSW2181" s="1"/>
      <c r="TSX2181" s="1"/>
      <c r="TSZ2181" s="650"/>
      <c r="TTA2181" s="645"/>
      <c r="TTB2181" s="659"/>
      <c r="TTC2181" s="654"/>
      <c r="TTD2181" s="655"/>
      <c r="TTE2181" s="655"/>
      <c r="TTF2181" s="1"/>
      <c r="TTG2181" s="1"/>
      <c r="TTI2181" s="650"/>
      <c r="TTJ2181" s="645"/>
      <c r="TTK2181" s="659"/>
      <c r="TTL2181" s="654"/>
      <c r="TTM2181" s="655"/>
      <c r="TTN2181" s="655"/>
      <c r="TTO2181" s="1"/>
      <c r="TTP2181" s="1"/>
      <c r="TTR2181" s="650"/>
      <c r="TTS2181" s="645"/>
      <c r="TTT2181" s="659"/>
      <c r="TTU2181" s="654"/>
      <c r="TTV2181" s="655"/>
      <c r="TTW2181" s="655"/>
      <c r="TTX2181" s="1"/>
      <c r="TTY2181" s="1"/>
      <c r="TUA2181" s="650"/>
      <c r="TUB2181" s="645"/>
      <c r="TUC2181" s="659"/>
      <c r="TUD2181" s="654"/>
      <c r="TUE2181" s="655"/>
      <c r="TUF2181" s="655"/>
      <c r="TUG2181" s="1"/>
      <c r="TUH2181" s="1"/>
      <c r="TUJ2181" s="650"/>
      <c r="TUK2181" s="645"/>
      <c r="TUL2181" s="659"/>
      <c r="TUM2181" s="654"/>
      <c r="TUN2181" s="655"/>
      <c r="TUO2181" s="655"/>
      <c r="TUP2181" s="1"/>
      <c r="TUQ2181" s="1"/>
      <c r="TUS2181" s="650"/>
      <c r="TUT2181" s="645"/>
      <c r="TUU2181" s="659"/>
      <c r="TUV2181" s="654"/>
      <c r="TUW2181" s="655"/>
      <c r="TUX2181" s="655"/>
      <c r="TUY2181" s="1"/>
      <c r="TUZ2181" s="1"/>
      <c r="TVB2181" s="650"/>
      <c r="TVC2181" s="645"/>
      <c r="TVD2181" s="659"/>
      <c r="TVE2181" s="654"/>
      <c r="TVF2181" s="655"/>
      <c r="TVG2181" s="655"/>
      <c r="TVH2181" s="1"/>
      <c r="TVI2181" s="1"/>
      <c r="TVK2181" s="650"/>
      <c r="TVL2181" s="645"/>
      <c r="TVM2181" s="659"/>
      <c r="TVN2181" s="654"/>
      <c r="TVO2181" s="655"/>
      <c r="TVP2181" s="655"/>
      <c r="TVQ2181" s="1"/>
      <c r="TVR2181" s="1"/>
      <c r="TVT2181" s="650"/>
      <c r="TVU2181" s="645"/>
      <c r="TVV2181" s="659"/>
      <c r="TVW2181" s="654"/>
      <c r="TVX2181" s="655"/>
      <c r="TVY2181" s="655"/>
      <c r="TVZ2181" s="1"/>
      <c r="TWA2181" s="1"/>
      <c r="TWC2181" s="650"/>
      <c r="TWD2181" s="645"/>
      <c r="TWE2181" s="659"/>
      <c r="TWF2181" s="654"/>
      <c r="TWG2181" s="655"/>
      <c r="TWH2181" s="655"/>
      <c r="TWI2181" s="1"/>
      <c r="TWJ2181" s="1"/>
      <c r="TWL2181" s="650"/>
      <c r="TWM2181" s="645"/>
      <c r="TWN2181" s="659"/>
      <c r="TWO2181" s="654"/>
      <c r="TWP2181" s="655"/>
      <c r="TWQ2181" s="655"/>
      <c r="TWR2181" s="1"/>
      <c r="TWS2181" s="1"/>
      <c r="TWU2181" s="650"/>
      <c r="TWV2181" s="645"/>
      <c r="TWW2181" s="659"/>
      <c r="TWX2181" s="654"/>
      <c r="TWY2181" s="655"/>
      <c r="TWZ2181" s="655"/>
      <c r="TXA2181" s="1"/>
      <c r="TXB2181" s="1"/>
      <c r="TXD2181" s="650"/>
      <c r="TXE2181" s="645"/>
      <c r="TXF2181" s="659"/>
      <c r="TXG2181" s="654"/>
      <c r="TXH2181" s="655"/>
      <c r="TXI2181" s="655"/>
      <c r="TXJ2181" s="1"/>
      <c r="TXK2181" s="1"/>
      <c r="TXM2181" s="650"/>
      <c r="TXN2181" s="645"/>
      <c r="TXO2181" s="659"/>
      <c r="TXP2181" s="654"/>
      <c r="TXQ2181" s="655"/>
      <c r="TXR2181" s="655"/>
      <c r="TXS2181" s="1"/>
      <c r="TXT2181" s="1"/>
      <c r="TXV2181" s="650"/>
      <c r="TXW2181" s="645"/>
      <c r="TXX2181" s="659"/>
      <c r="TXY2181" s="654"/>
      <c r="TXZ2181" s="655"/>
      <c r="TYA2181" s="655"/>
      <c r="TYB2181" s="1"/>
      <c r="TYC2181" s="1"/>
      <c r="TYE2181" s="650"/>
      <c r="TYF2181" s="645"/>
      <c r="TYG2181" s="659"/>
      <c r="TYH2181" s="654"/>
      <c r="TYI2181" s="655"/>
      <c r="TYJ2181" s="655"/>
      <c r="TYK2181" s="1"/>
      <c r="TYL2181" s="1"/>
      <c r="TYN2181" s="650"/>
      <c r="TYO2181" s="645"/>
      <c r="TYP2181" s="659"/>
      <c r="TYQ2181" s="654"/>
      <c r="TYR2181" s="655"/>
      <c r="TYS2181" s="655"/>
      <c r="TYT2181" s="1"/>
      <c r="TYU2181" s="1"/>
      <c r="TYW2181" s="650"/>
      <c r="TYX2181" s="645"/>
      <c r="TYY2181" s="659"/>
      <c r="TYZ2181" s="654"/>
      <c r="TZA2181" s="655"/>
      <c r="TZB2181" s="655"/>
      <c r="TZC2181" s="1"/>
      <c r="TZD2181" s="1"/>
      <c r="TZF2181" s="650"/>
      <c r="TZG2181" s="645"/>
      <c r="TZH2181" s="659"/>
      <c r="TZI2181" s="654"/>
      <c r="TZJ2181" s="655"/>
      <c r="TZK2181" s="655"/>
      <c r="TZL2181" s="1"/>
      <c r="TZM2181" s="1"/>
      <c r="TZO2181" s="650"/>
      <c r="TZP2181" s="645"/>
      <c r="TZQ2181" s="659"/>
      <c r="TZR2181" s="654"/>
      <c r="TZS2181" s="655"/>
      <c r="TZT2181" s="655"/>
      <c r="TZU2181" s="1"/>
      <c r="TZV2181" s="1"/>
      <c r="TZX2181" s="650"/>
      <c r="TZY2181" s="645"/>
      <c r="TZZ2181" s="659"/>
      <c r="UAA2181" s="654"/>
      <c r="UAB2181" s="655"/>
      <c r="UAC2181" s="655"/>
      <c r="UAD2181" s="1"/>
      <c r="UAE2181" s="1"/>
      <c r="UAG2181" s="650"/>
      <c r="UAH2181" s="645"/>
      <c r="UAI2181" s="659"/>
      <c r="UAJ2181" s="654"/>
      <c r="UAK2181" s="655"/>
      <c r="UAL2181" s="655"/>
      <c r="UAM2181" s="1"/>
      <c r="UAN2181" s="1"/>
      <c r="UAP2181" s="650"/>
      <c r="UAQ2181" s="645"/>
      <c r="UAR2181" s="659"/>
      <c r="UAS2181" s="654"/>
      <c r="UAT2181" s="655"/>
      <c r="UAU2181" s="655"/>
      <c r="UAV2181" s="1"/>
      <c r="UAW2181" s="1"/>
      <c r="UAY2181" s="650"/>
      <c r="UAZ2181" s="645"/>
      <c r="UBA2181" s="659"/>
      <c r="UBB2181" s="654"/>
      <c r="UBC2181" s="655"/>
      <c r="UBD2181" s="655"/>
      <c r="UBE2181" s="1"/>
      <c r="UBF2181" s="1"/>
      <c r="UBH2181" s="650"/>
      <c r="UBI2181" s="645"/>
      <c r="UBJ2181" s="659"/>
      <c r="UBK2181" s="654"/>
      <c r="UBL2181" s="655"/>
      <c r="UBM2181" s="655"/>
      <c r="UBN2181" s="1"/>
      <c r="UBO2181" s="1"/>
      <c r="UBQ2181" s="650"/>
      <c r="UBR2181" s="645"/>
      <c r="UBS2181" s="659"/>
      <c r="UBT2181" s="654"/>
      <c r="UBU2181" s="655"/>
      <c r="UBV2181" s="655"/>
      <c r="UBW2181" s="1"/>
      <c r="UBX2181" s="1"/>
      <c r="UBZ2181" s="650"/>
      <c r="UCA2181" s="645"/>
      <c r="UCB2181" s="659"/>
      <c r="UCC2181" s="654"/>
      <c r="UCD2181" s="655"/>
      <c r="UCE2181" s="655"/>
      <c r="UCF2181" s="1"/>
      <c r="UCG2181" s="1"/>
      <c r="UCI2181" s="650"/>
      <c r="UCJ2181" s="645"/>
      <c r="UCK2181" s="659"/>
      <c r="UCL2181" s="654"/>
      <c r="UCM2181" s="655"/>
      <c r="UCN2181" s="655"/>
      <c r="UCO2181" s="1"/>
      <c r="UCP2181" s="1"/>
      <c r="UCR2181" s="650"/>
      <c r="UCS2181" s="645"/>
      <c r="UCT2181" s="659"/>
      <c r="UCU2181" s="654"/>
      <c r="UCV2181" s="655"/>
      <c r="UCW2181" s="655"/>
      <c r="UCX2181" s="1"/>
      <c r="UCY2181" s="1"/>
      <c r="UDA2181" s="650"/>
      <c r="UDB2181" s="645"/>
      <c r="UDC2181" s="659"/>
      <c r="UDD2181" s="654"/>
      <c r="UDE2181" s="655"/>
      <c r="UDF2181" s="655"/>
      <c r="UDG2181" s="1"/>
      <c r="UDH2181" s="1"/>
      <c r="UDJ2181" s="650"/>
      <c r="UDK2181" s="645"/>
      <c r="UDL2181" s="659"/>
      <c r="UDM2181" s="654"/>
      <c r="UDN2181" s="655"/>
      <c r="UDO2181" s="655"/>
      <c r="UDP2181" s="1"/>
      <c r="UDQ2181" s="1"/>
      <c r="UDS2181" s="650"/>
      <c r="UDT2181" s="645"/>
      <c r="UDU2181" s="659"/>
      <c r="UDV2181" s="654"/>
      <c r="UDW2181" s="655"/>
      <c r="UDX2181" s="655"/>
      <c r="UDY2181" s="1"/>
      <c r="UDZ2181" s="1"/>
      <c r="UEB2181" s="650"/>
      <c r="UEC2181" s="645"/>
      <c r="UED2181" s="659"/>
      <c r="UEE2181" s="654"/>
      <c r="UEF2181" s="655"/>
      <c r="UEG2181" s="655"/>
      <c r="UEH2181" s="1"/>
      <c r="UEI2181" s="1"/>
      <c r="UEK2181" s="650"/>
      <c r="UEL2181" s="645"/>
      <c r="UEM2181" s="659"/>
      <c r="UEN2181" s="654"/>
      <c r="UEO2181" s="655"/>
      <c r="UEP2181" s="655"/>
      <c r="UEQ2181" s="1"/>
      <c r="UER2181" s="1"/>
      <c r="UET2181" s="650"/>
      <c r="UEU2181" s="645"/>
      <c r="UEV2181" s="659"/>
      <c r="UEW2181" s="654"/>
      <c r="UEX2181" s="655"/>
      <c r="UEY2181" s="655"/>
      <c r="UEZ2181" s="1"/>
      <c r="UFA2181" s="1"/>
      <c r="UFC2181" s="650"/>
      <c r="UFD2181" s="645"/>
      <c r="UFE2181" s="659"/>
      <c r="UFF2181" s="654"/>
      <c r="UFG2181" s="655"/>
      <c r="UFH2181" s="655"/>
      <c r="UFI2181" s="1"/>
      <c r="UFJ2181" s="1"/>
      <c r="UFL2181" s="650"/>
      <c r="UFM2181" s="645"/>
      <c r="UFN2181" s="659"/>
      <c r="UFO2181" s="654"/>
      <c r="UFP2181" s="655"/>
      <c r="UFQ2181" s="655"/>
      <c r="UFR2181" s="1"/>
      <c r="UFS2181" s="1"/>
      <c r="UFU2181" s="650"/>
      <c r="UFV2181" s="645"/>
      <c r="UFW2181" s="659"/>
      <c r="UFX2181" s="654"/>
      <c r="UFY2181" s="655"/>
      <c r="UFZ2181" s="655"/>
      <c r="UGA2181" s="1"/>
      <c r="UGB2181" s="1"/>
      <c r="UGD2181" s="650"/>
      <c r="UGE2181" s="645"/>
      <c r="UGF2181" s="659"/>
      <c r="UGG2181" s="654"/>
      <c r="UGH2181" s="655"/>
      <c r="UGI2181" s="655"/>
      <c r="UGJ2181" s="1"/>
      <c r="UGK2181" s="1"/>
      <c r="UGM2181" s="650"/>
      <c r="UGN2181" s="645"/>
      <c r="UGO2181" s="659"/>
      <c r="UGP2181" s="654"/>
      <c r="UGQ2181" s="655"/>
      <c r="UGR2181" s="655"/>
      <c r="UGS2181" s="1"/>
      <c r="UGT2181" s="1"/>
      <c r="UGV2181" s="650"/>
      <c r="UGW2181" s="645"/>
      <c r="UGX2181" s="659"/>
      <c r="UGY2181" s="654"/>
      <c r="UGZ2181" s="655"/>
      <c r="UHA2181" s="655"/>
      <c r="UHB2181" s="1"/>
      <c r="UHC2181" s="1"/>
      <c r="UHE2181" s="650"/>
      <c r="UHF2181" s="645"/>
      <c r="UHG2181" s="659"/>
      <c r="UHH2181" s="654"/>
      <c r="UHI2181" s="655"/>
      <c r="UHJ2181" s="655"/>
      <c r="UHK2181" s="1"/>
      <c r="UHL2181" s="1"/>
      <c r="UHN2181" s="650"/>
      <c r="UHO2181" s="645"/>
      <c r="UHP2181" s="659"/>
      <c r="UHQ2181" s="654"/>
      <c r="UHR2181" s="655"/>
      <c r="UHS2181" s="655"/>
      <c r="UHT2181" s="1"/>
      <c r="UHU2181" s="1"/>
      <c r="UHW2181" s="650"/>
      <c r="UHX2181" s="645"/>
      <c r="UHY2181" s="659"/>
      <c r="UHZ2181" s="654"/>
      <c r="UIA2181" s="655"/>
      <c r="UIB2181" s="655"/>
      <c r="UIC2181" s="1"/>
      <c r="UID2181" s="1"/>
      <c r="UIF2181" s="650"/>
      <c r="UIG2181" s="645"/>
      <c r="UIH2181" s="659"/>
      <c r="UII2181" s="654"/>
      <c r="UIJ2181" s="655"/>
      <c r="UIK2181" s="655"/>
      <c r="UIL2181" s="1"/>
      <c r="UIM2181" s="1"/>
      <c r="UIO2181" s="650"/>
      <c r="UIP2181" s="645"/>
      <c r="UIQ2181" s="659"/>
      <c r="UIR2181" s="654"/>
      <c r="UIS2181" s="655"/>
      <c r="UIT2181" s="655"/>
      <c r="UIU2181" s="1"/>
      <c r="UIV2181" s="1"/>
      <c r="UIX2181" s="650"/>
      <c r="UIY2181" s="645"/>
      <c r="UIZ2181" s="659"/>
      <c r="UJA2181" s="654"/>
      <c r="UJB2181" s="655"/>
      <c r="UJC2181" s="655"/>
      <c r="UJD2181" s="1"/>
      <c r="UJE2181" s="1"/>
      <c r="UJG2181" s="650"/>
      <c r="UJH2181" s="645"/>
      <c r="UJI2181" s="659"/>
      <c r="UJJ2181" s="654"/>
      <c r="UJK2181" s="655"/>
      <c r="UJL2181" s="655"/>
      <c r="UJM2181" s="1"/>
      <c r="UJN2181" s="1"/>
      <c r="UJP2181" s="650"/>
      <c r="UJQ2181" s="645"/>
      <c r="UJR2181" s="659"/>
      <c r="UJS2181" s="654"/>
      <c r="UJT2181" s="655"/>
      <c r="UJU2181" s="655"/>
      <c r="UJV2181" s="1"/>
      <c r="UJW2181" s="1"/>
      <c r="UJY2181" s="650"/>
      <c r="UJZ2181" s="645"/>
      <c r="UKA2181" s="659"/>
      <c r="UKB2181" s="654"/>
      <c r="UKC2181" s="655"/>
      <c r="UKD2181" s="655"/>
      <c r="UKE2181" s="1"/>
      <c r="UKF2181" s="1"/>
      <c r="UKH2181" s="650"/>
      <c r="UKI2181" s="645"/>
      <c r="UKJ2181" s="659"/>
      <c r="UKK2181" s="654"/>
      <c r="UKL2181" s="655"/>
      <c r="UKM2181" s="655"/>
      <c r="UKN2181" s="1"/>
      <c r="UKO2181" s="1"/>
      <c r="UKQ2181" s="650"/>
      <c r="UKR2181" s="645"/>
      <c r="UKS2181" s="659"/>
      <c r="UKT2181" s="654"/>
      <c r="UKU2181" s="655"/>
      <c r="UKV2181" s="655"/>
      <c r="UKW2181" s="1"/>
      <c r="UKX2181" s="1"/>
      <c r="UKZ2181" s="650"/>
      <c r="ULA2181" s="645"/>
      <c r="ULB2181" s="659"/>
      <c r="ULC2181" s="654"/>
      <c r="ULD2181" s="655"/>
      <c r="ULE2181" s="655"/>
      <c r="ULF2181" s="1"/>
      <c r="ULG2181" s="1"/>
      <c r="ULI2181" s="650"/>
      <c r="ULJ2181" s="645"/>
      <c r="ULK2181" s="659"/>
      <c r="ULL2181" s="654"/>
      <c r="ULM2181" s="655"/>
      <c r="ULN2181" s="655"/>
      <c r="ULO2181" s="1"/>
      <c r="ULP2181" s="1"/>
      <c r="ULR2181" s="650"/>
      <c r="ULS2181" s="645"/>
      <c r="ULT2181" s="659"/>
      <c r="ULU2181" s="654"/>
      <c r="ULV2181" s="655"/>
      <c r="ULW2181" s="655"/>
      <c r="ULX2181" s="1"/>
      <c r="ULY2181" s="1"/>
      <c r="UMA2181" s="650"/>
      <c r="UMB2181" s="645"/>
      <c r="UMC2181" s="659"/>
      <c r="UMD2181" s="654"/>
      <c r="UME2181" s="655"/>
      <c r="UMF2181" s="655"/>
      <c r="UMG2181" s="1"/>
      <c r="UMH2181" s="1"/>
      <c r="UMJ2181" s="650"/>
      <c r="UMK2181" s="645"/>
      <c r="UML2181" s="659"/>
      <c r="UMM2181" s="654"/>
      <c r="UMN2181" s="655"/>
      <c r="UMO2181" s="655"/>
      <c r="UMP2181" s="1"/>
      <c r="UMQ2181" s="1"/>
      <c r="UMS2181" s="650"/>
      <c r="UMT2181" s="645"/>
      <c r="UMU2181" s="659"/>
      <c r="UMV2181" s="654"/>
      <c r="UMW2181" s="655"/>
      <c r="UMX2181" s="655"/>
      <c r="UMY2181" s="1"/>
      <c r="UMZ2181" s="1"/>
      <c r="UNB2181" s="650"/>
      <c r="UNC2181" s="645"/>
      <c r="UND2181" s="659"/>
      <c r="UNE2181" s="654"/>
      <c r="UNF2181" s="655"/>
      <c r="UNG2181" s="655"/>
      <c r="UNH2181" s="1"/>
      <c r="UNI2181" s="1"/>
      <c r="UNK2181" s="650"/>
      <c r="UNL2181" s="645"/>
      <c r="UNM2181" s="659"/>
      <c r="UNN2181" s="654"/>
      <c r="UNO2181" s="655"/>
      <c r="UNP2181" s="655"/>
      <c r="UNQ2181" s="1"/>
      <c r="UNR2181" s="1"/>
      <c r="UNT2181" s="650"/>
      <c r="UNU2181" s="645"/>
      <c r="UNV2181" s="659"/>
      <c r="UNW2181" s="654"/>
      <c r="UNX2181" s="655"/>
      <c r="UNY2181" s="655"/>
      <c r="UNZ2181" s="1"/>
      <c r="UOA2181" s="1"/>
      <c r="UOC2181" s="650"/>
      <c r="UOD2181" s="645"/>
      <c r="UOE2181" s="659"/>
      <c r="UOF2181" s="654"/>
      <c r="UOG2181" s="655"/>
      <c r="UOH2181" s="655"/>
      <c r="UOI2181" s="1"/>
      <c r="UOJ2181" s="1"/>
      <c r="UOL2181" s="650"/>
      <c r="UOM2181" s="645"/>
      <c r="UON2181" s="659"/>
      <c r="UOO2181" s="654"/>
      <c r="UOP2181" s="655"/>
      <c r="UOQ2181" s="655"/>
      <c r="UOR2181" s="1"/>
      <c r="UOS2181" s="1"/>
      <c r="UOU2181" s="650"/>
      <c r="UOV2181" s="645"/>
      <c r="UOW2181" s="659"/>
      <c r="UOX2181" s="654"/>
      <c r="UOY2181" s="655"/>
      <c r="UOZ2181" s="655"/>
      <c r="UPA2181" s="1"/>
      <c r="UPB2181" s="1"/>
      <c r="UPD2181" s="650"/>
      <c r="UPE2181" s="645"/>
      <c r="UPF2181" s="659"/>
      <c r="UPG2181" s="654"/>
      <c r="UPH2181" s="655"/>
      <c r="UPI2181" s="655"/>
      <c r="UPJ2181" s="1"/>
      <c r="UPK2181" s="1"/>
      <c r="UPM2181" s="650"/>
      <c r="UPN2181" s="645"/>
      <c r="UPO2181" s="659"/>
      <c r="UPP2181" s="654"/>
      <c r="UPQ2181" s="655"/>
      <c r="UPR2181" s="655"/>
      <c r="UPS2181" s="1"/>
      <c r="UPT2181" s="1"/>
      <c r="UPV2181" s="650"/>
      <c r="UPW2181" s="645"/>
      <c r="UPX2181" s="659"/>
      <c r="UPY2181" s="654"/>
      <c r="UPZ2181" s="655"/>
      <c r="UQA2181" s="655"/>
      <c r="UQB2181" s="1"/>
      <c r="UQC2181" s="1"/>
      <c r="UQE2181" s="650"/>
      <c r="UQF2181" s="645"/>
      <c r="UQG2181" s="659"/>
      <c r="UQH2181" s="654"/>
      <c r="UQI2181" s="655"/>
      <c r="UQJ2181" s="655"/>
      <c r="UQK2181" s="1"/>
      <c r="UQL2181" s="1"/>
      <c r="UQN2181" s="650"/>
      <c r="UQO2181" s="645"/>
      <c r="UQP2181" s="659"/>
      <c r="UQQ2181" s="654"/>
      <c r="UQR2181" s="655"/>
      <c r="UQS2181" s="655"/>
      <c r="UQT2181" s="1"/>
      <c r="UQU2181" s="1"/>
      <c r="UQW2181" s="650"/>
      <c r="UQX2181" s="645"/>
      <c r="UQY2181" s="659"/>
      <c r="UQZ2181" s="654"/>
      <c r="URA2181" s="655"/>
      <c r="URB2181" s="655"/>
      <c r="URC2181" s="1"/>
      <c r="URD2181" s="1"/>
      <c r="URF2181" s="650"/>
      <c r="URG2181" s="645"/>
      <c r="URH2181" s="659"/>
      <c r="URI2181" s="654"/>
      <c r="URJ2181" s="655"/>
      <c r="URK2181" s="655"/>
      <c r="URL2181" s="1"/>
      <c r="URM2181" s="1"/>
      <c r="URO2181" s="650"/>
      <c r="URP2181" s="645"/>
      <c r="URQ2181" s="659"/>
      <c r="URR2181" s="654"/>
      <c r="URS2181" s="655"/>
      <c r="URT2181" s="655"/>
      <c r="URU2181" s="1"/>
      <c r="URV2181" s="1"/>
      <c r="URX2181" s="650"/>
      <c r="URY2181" s="645"/>
      <c r="URZ2181" s="659"/>
      <c r="USA2181" s="654"/>
      <c r="USB2181" s="655"/>
      <c r="USC2181" s="655"/>
      <c r="USD2181" s="1"/>
      <c r="USE2181" s="1"/>
      <c r="USG2181" s="650"/>
      <c r="USH2181" s="645"/>
      <c r="USI2181" s="659"/>
      <c r="USJ2181" s="654"/>
      <c r="USK2181" s="655"/>
      <c r="USL2181" s="655"/>
      <c r="USM2181" s="1"/>
      <c r="USN2181" s="1"/>
      <c r="USP2181" s="650"/>
      <c r="USQ2181" s="645"/>
      <c r="USR2181" s="659"/>
      <c r="USS2181" s="654"/>
      <c r="UST2181" s="655"/>
      <c r="USU2181" s="655"/>
      <c r="USV2181" s="1"/>
      <c r="USW2181" s="1"/>
      <c r="USY2181" s="650"/>
      <c r="USZ2181" s="645"/>
      <c r="UTA2181" s="659"/>
      <c r="UTB2181" s="654"/>
      <c r="UTC2181" s="655"/>
      <c r="UTD2181" s="655"/>
      <c r="UTE2181" s="1"/>
      <c r="UTF2181" s="1"/>
      <c r="UTH2181" s="650"/>
      <c r="UTI2181" s="645"/>
      <c r="UTJ2181" s="659"/>
      <c r="UTK2181" s="654"/>
      <c r="UTL2181" s="655"/>
      <c r="UTM2181" s="655"/>
      <c r="UTN2181" s="1"/>
      <c r="UTO2181" s="1"/>
      <c r="UTQ2181" s="650"/>
      <c r="UTR2181" s="645"/>
      <c r="UTS2181" s="659"/>
      <c r="UTT2181" s="654"/>
      <c r="UTU2181" s="655"/>
      <c r="UTV2181" s="655"/>
      <c r="UTW2181" s="1"/>
      <c r="UTX2181" s="1"/>
      <c r="UTZ2181" s="650"/>
      <c r="UUA2181" s="645"/>
      <c r="UUB2181" s="659"/>
      <c r="UUC2181" s="654"/>
      <c r="UUD2181" s="655"/>
      <c r="UUE2181" s="655"/>
      <c r="UUF2181" s="1"/>
      <c r="UUG2181" s="1"/>
      <c r="UUI2181" s="650"/>
      <c r="UUJ2181" s="645"/>
      <c r="UUK2181" s="659"/>
      <c r="UUL2181" s="654"/>
      <c r="UUM2181" s="655"/>
      <c r="UUN2181" s="655"/>
      <c r="UUO2181" s="1"/>
      <c r="UUP2181" s="1"/>
      <c r="UUR2181" s="650"/>
      <c r="UUS2181" s="645"/>
      <c r="UUT2181" s="659"/>
      <c r="UUU2181" s="654"/>
      <c r="UUV2181" s="655"/>
      <c r="UUW2181" s="655"/>
      <c r="UUX2181" s="1"/>
      <c r="UUY2181" s="1"/>
      <c r="UVA2181" s="650"/>
      <c r="UVB2181" s="645"/>
      <c r="UVC2181" s="659"/>
      <c r="UVD2181" s="654"/>
      <c r="UVE2181" s="655"/>
      <c r="UVF2181" s="655"/>
      <c r="UVG2181" s="1"/>
      <c r="UVH2181" s="1"/>
      <c r="UVJ2181" s="650"/>
      <c r="UVK2181" s="645"/>
      <c r="UVL2181" s="659"/>
      <c r="UVM2181" s="654"/>
      <c r="UVN2181" s="655"/>
      <c r="UVO2181" s="655"/>
      <c r="UVP2181" s="1"/>
      <c r="UVQ2181" s="1"/>
      <c r="UVS2181" s="650"/>
      <c r="UVT2181" s="645"/>
      <c r="UVU2181" s="659"/>
      <c r="UVV2181" s="654"/>
      <c r="UVW2181" s="655"/>
      <c r="UVX2181" s="655"/>
      <c r="UVY2181" s="1"/>
      <c r="UVZ2181" s="1"/>
      <c r="UWB2181" s="650"/>
      <c r="UWC2181" s="645"/>
      <c r="UWD2181" s="659"/>
      <c r="UWE2181" s="654"/>
      <c r="UWF2181" s="655"/>
      <c r="UWG2181" s="655"/>
      <c r="UWH2181" s="1"/>
      <c r="UWI2181" s="1"/>
      <c r="UWK2181" s="650"/>
      <c r="UWL2181" s="645"/>
      <c r="UWM2181" s="659"/>
      <c r="UWN2181" s="654"/>
      <c r="UWO2181" s="655"/>
      <c r="UWP2181" s="655"/>
      <c r="UWQ2181" s="1"/>
      <c r="UWR2181" s="1"/>
      <c r="UWT2181" s="650"/>
      <c r="UWU2181" s="645"/>
      <c r="UWV2181" s="659"/>
      <c r="UWW2181" s="654"/>
      <c r="UWX2181" s="655"/>
      <c r="UWY2181" s="655"/>
      <c r="UWZ2181" s="1"/>
      <c r="UXA2181" s="1"/>
      <c r="UXC2181" s="650"/>
      <c r="UXD2181" s="645"/>
      <c r="UXE2181" s="659"/>
      <c r="UXF2181" s="654"/>
      <c r="UXG2181" s="655"/>
      <c r="UXH2181" s="655"/>
      <c r="UXI2181" s="1"/>
      <c r="UXJ2181" s="1"/>
      <c r="UXL2181" s="650"/>
      <c r="UXM2181" s="645"/>
      <c r="UXN2181" s="659"/>
      <c r="UXO2181" s="654"/>
      <c r="UXP2181" s="655"/>
      <c r="UXQ2181" s="655"/>
      <c r="UXR2181" s="1"/>
      <c r="UXS2181" s="1"/>
      <c r="UXU2181" s="650"/>
      <c r="UXV2181" s="645"/>
      <c r="UXW2181" s="659"/>
      <c r="UXX2181" s="654"/>
      <c r="UXY2181" s="655"/>
      <c r="UXZ2181" s="655"/>
      <c r="UYA2181" s="1"/>
      <c r="UYB2181" s="1"/>
      <c r="UYD2181" s="650"/>
      <c r="UYE2181" s="645"/>
      <c r="UYF2181" s="659"/>
      <c r="UYG2181" s="654"/>
      <c r="UYH2181" s="655"/>
      <c r="UYI2181" s="655"/>
      <c r="UYJ2181" s="1"/>
      <c r="UYK2181" s="1"/>
      <c r="UYM2181" s="650"/>
      <c r="UYN2181" s="645"/>
      <c r="UYO2181" s="659"/>
      <c r="UYP2181" s="654"/>
      <c r="UYQ2181" s="655"/>
      <c r="UYR2181" s="655"/>
      <c r="UYS2181" s="1"/>
      <c r="UYT2181" s="1"/>
      <c r="UYV2181" s="650"/>
      <c r="UYW2181" s="645"/>
      <c r="UYX2181" s="659"/>
      <c r="UYY2181" s="654"/>
      <c r="UYZ2181" s="655"/>
      <c r="UZA2181" s="655"/>
      <c r="UZB2181" s="1"/>
      <c r="UZC2181" s="1"/>
      <c r="UZE2181" s="650"/>
      <c r="UZF2181" s="645"/>
      <c r="UZG2181" s="659"/>
      <c r="UZH2181" s="654"/>
      <c r="UZI2181" s="655"/>
      <c r="UZJ2181" s="655"/>
      <c r="UZK2181" s="1"/>
      <c r="UZL2181" s="1"/>
      <c r="UZN2181" s="650"/>
      <c r="UZO2181" s="645"/>
      <c r="UZP2181" s="659"/>
      <c r="UZQ2181" s="654"/>
      <c r="UZR2181" s="655"/>
      <c r="UZS2181" s="655"/>
      <c r="UZT2181" s="1"/>
      <c r="UZU2181" s="1"/>
      <c r="UZW2181" s="650"/>
      <c r="UZX2181" s="645"/>
      <c r="UZY2181" s="659"/>
      <c r="UZZ2181" s="654"/>
      <c r="VAA2181" s="655"/>
      <c r="VAB2181" s="655"/>
      <c r="VAC2181" s="1"/>
      <c r="VAD2181" s="1"/>
      <c r="VAF2181" s="650"/>
      <c r="VAG2181" s="645"/>
      <c r="VAH2181" s="659"/>
      <c r="VAI2181" s="654"/>
      <c r="VAJ2181" s="655"/>
      <c r="VAK2181" s="655"/>
      <c r="VAL2181" s="1"/>
      <c r="VAM2181" s="1"/>
      <c r="VAO2181" s="650"/>
      <c r="VAP2181" s="645"/>
      <c r="VAQ2181" s="659"/>
      <c r="VAR2181" s="654"/>
      <c r="VAS2181" s="655"/>
      <c r="VAT2181" s="655"/>
      <c r="VAU2181" s="1"/>
      <c r="VAV2181" s="1"/>
      <c r="VAX2181" s="650"/>
      <c r="VAY2181" s="645"/>
      <c r="VAZ2181" s="659"/>
      <c r="VBA2181" s="654"/>
      <c r="VBB2181" s="655"/>
      <c r="VBC2181" s="655"/>
      <c r="VBD2181" s="1"/>
      <c r="VBE2181" s="1"/>
      <c r="VBG2181" s="650"/>
      <c r="VBH2181" s="645"/>
      <c r="VBI2181" s="659"/>
      <c r="VBJ2181" s="654"/>
      <c r="VBK2181" s="655"/>
      <c r="VBL2181" s="655"/>
      <c r="VBM2181" s="1"/>
      <c r="VBN2181" s="1"/>
      <c r="VBP2181" s="650"/>
      <c r="VBQ2181" s="645"/>
      <c r="VBR2181" s="659"/>
      <c r="VBS2181" s="654"/>
      <c r="VBT2181" s="655"/>
      <c r="VBU2181" s="655"/>
      <c r="VBV2181" s="1"/>
      <c r="VBW2181" s="1"/>
      <c r="VBY2181" s="650"/>
      <c r="VBZ2181" s="645"/>
      <c r="VCA2181" s="659"/>
      <c r="VCB2181" s="654"/>
      <c r="VCC2181" s="655"/>
      <c r="VCD2181" s="655"/>
      <c r="VCE2181" s="1"/>
      <c r="VCF2181" s="1"/>
      <c r="VCH2181" s="650"/>
      <c r="VCI2181" s="645"/>
      <c r="VCJ2181" s="659"/>
      <c r="VCK2181" s="654"/>
      <c r="VCL2181" s="655"/>
      <c r="VCM2181" s="655"/>
      <c r="VCN2181" s="1"/>
      <c r="VCO2181" s="1"/>
      <c r="VCQ2181" s="650"/>
      <c r="VCR2181" s="645"/>
      <c r="VCS2181" s="659"/>
      <c r="VCT2181" s="654"/>
      <c r="VCU2181" s="655"/>
      <c r="VCV2181" s="655"/>
      <c r="VCW2181" s="1"/>
      <c r="VCX2181" s="1"/>
      <c r="VCZ2181" s="650"/>
      <c r="VDA2181" s="645"/>
      <c r="VDB2181" s="659"/>
      <c r="VDC2181" s="654"/>
      <c r="VDD2181" s="655"/>
      <c r="VDE2181" s="655"/>
      <c r="VDF2181" s="1"/>
      <c r="VDG2181" s="1"/>
      <c r="VDI2181" s="650"/>
      <c r="VDJ2181" s="645"/>
      <c r="VDK2181" s="659"/>
      <c r="VDL2181" s="654"/>
      <c r="VDM2181" s="655"/>
      <c r="VDN2181" s="655"/>
      <c r="VDO2181" s="1"/>
      <c r="VDP2181" s="1"/>
      <c r="VDR2181" s="650"/>
      <c r="VDS2181" s="645"/>
      <c r="VDT2181" s="659"/>
      <c r="VDU2181" s="654"/>
      <c r="VDV2181" s="655"/>
      <c r="VDW2181" s="655"/>
      <c r="VDX2181" s="1"/>
      <c r="VDY2181" s="1"/>
      <c r="VEA2181" s="650"/>
      <c r="VEB2181" s="645"/>
      <c r="VEC2181" s="659"/>
      <c r="VED2181" s="654"/>
      <c r="VEE2181" s="655"/>
      <c r="VEF2181" s="655"/>
      <c r="VEG2181" s="1"/>
      <c r="VEH2181" s="1"/>
      <c r="VEJ2181" s="650"/>
      <c r="VEK2181" s="645"/>
      <c r="VEL2181" s="659"/>
      <c r="VEM2181" s="654"/>
      <c r="VEN2181" s="655"/>
      <c r="VEO2181" s="655"/>
      <c r="VEP2181" s="1"/>
      <c r="VEQ2181" s="1"/>
      <c r="VES2181" s="650"/>
      <c r="VET2181" s="645"/>
      <c r="VEU2181" s="659"/>
      <c r="VEV2181" s="654"/>
      <c r="VEW2181" s="655"/>
      <c r="VEX2181" s="655"/>
      <c r="VEY2181" s="1"/>
      <c r="VEZ2181" s="1"/>
      <c r="VFB2181" s="650"/>
      <c r="VFC2181" s="645"/>
      <c r="VFD2181" s="659"/>
      <c r="VFE2181" s="654"/>
      <c r="VFF2181" s="655"/>
      <c r="VFG2181" s="655"/>
      <c r="VFH2181" s="1"/>
      <c r="VFI2181" s="1"/>
      <c r="VFK2181" s="650"/>
      <c r="VFL2181" s="645"/>
      <c r="VFM2181" s="659"/>
      <c r="VFN2181" s="654"/>
      <c r="VFO2181" s="655"/>
      <c r="VFP2181" s="655"/>
      <c r="VFQ2181" s="1"/>
      <c r="VFR2181" s="1"/>
      <c r="VFT2181" s="650"/>
      <c r="VFU2181" s="645"/>
      <c r="VFV2181" s="659"/>
      <c r="VFW2181" s="654"/>
      <c r="VFX2181" s="655"/>
      <c r="VFY2181" s="655"/>
      <c r="VFZ2181" s="1"/>
      <c r="VGA2181" s="1"/>
      <c r="VGC2181" s="650"/>
      <c r="VGD2181" s="645"/>
      <c r="VGE2181" s="659"/>
      <c r="VGF2181" s="654"/>
      <c r="VGG2181" s="655"/>
      <c r="VGH2181" s="655"/>
      <c r="VGI2181" s="1"/>
      <c r="VGJ2181" s="1"/>
      <c r="VGL2181" s="650"/>
      <c r="VGM2181" s="645"/>
      <c r="VGN2181" s="659"/>
      <c r="VGO2181" s="654"/>
      <c r="VGP2181" s="655"/>
      <c r="VGQ2181" s="655"/>
      <c r="VGR2181" s="1"/>
      <c r="VGS2181" s="1"/>
      <c r="VGU2181" s="650"/>
      <c r="VGV2181" s="645"/>
      <c r="VGW2181" s="659"/>
      <c r="VGX2181" s="654"/>
      <c r="VGY2181" s="655"/>
      <c r="VGZ2181" s="655"/>
      <c r="VHA2181" s="1"/>
      <c r="VHB2181" s="1"/>
      <c r="VHD2181" s="650"/>
      <c r="VHE2181" s="645"/>
      <c r="VHF2181" s="659"/>
      <c r="VHG2181" s="654"/>
      <c r="VHH2181" s="655"/>
      <c r="VHI2181" s="655"/>
      <c r="VHJ2181" s="1"/>
      <c r="VHK2181" s="1"/>
      <c r="VHM2181" s="650"/>
      <c r="VHN2181" s="645"/>
      <c r="VHO2181" s="659"/>
      <c r="VHP2181" s="654"/>
      <c r="VHQ2181" s="655"/>
      <c r="VHR2181" s="655"/>
      <c r="VHS2181" s="1"/>
      <c r="VHT2181" s="1"/>
      <c r="VHV2181" s="650"/>
      <c r="VHW2181" s="645"/>
      <c r="VHX2181" s="659"/>
      <c r="VHY2181" s="654"/>
      <c r="VHZ2181" s="655"/>
      <c r="VIA2181" s="655"/>
      <c r="VIB2181" s="1"/>
      <c r="VIC2181" s="1"/>
      <c r="VIE2181" s="650"/>
      <c r="VIF2181" s="645"/>
      <c r="VIG2181" s="659"/>
      <c r="VIH2181" s="654"/>
      <c r="VII2181" s="655"/>
      <c r="VIJ2181" s="655"/>
      <c r="VIK2181" s="1"/>
      <c r="VIL2181" s="1"/>
      <c r="VIN2181" s="650"/>
      <c r="VIO2181" s="645"/>
      <c r="VIP2181" s="659"/>
      <c r="VIQ2181" s="654"/>
      <c r="VIR2181" s="655"/>
      <c r="VIS2181" s="655"/>
      <c r="VIT2181" s="1"/>
      <c r="VIU2181" s="1"/>
      <c r="VIW2181" s="650"/>
      <c r="VIX2181" s="645"/>
      <c r="VIY2181" s="659"/>
      <c r="VIZ2181" s="654"/>
      <c r="VJA2181" s="655"/>
      <c r="VJB2181" s="655"/>
      <c r="VJC2181" s="1"/>
      <c r="VJD2181" s="1"/>
      <c r="VJF2181" s="650"/>
      <c r="VJG2181" s="645"/>
      <c r="VJH2181" s="659"/>
      <c r="VJI2181" s="654"/>
      <c r="VJJ2181" s="655"/>
      <c r="VJK2181" s="655"/>
      <c r="VJL2181" s="1"/>
      <c r="VJM2181" s="1"/>
      <c r="VJO2181" s="650"/>
      <c r="VJP2181" s="645"/>
      <c r="VJQ2181" s="659"/>
      <c r="VJR2181" s="654"/>
      <c r="VJS2181" s="655"/>
      <c r="VJT2181" s="655"/>
      <c r="VJU2181" s="1"/>
      <c r="VJV2181" s="1"/>
      <c r="VJX2181" s="650"/>
      <c r="VJY2181" s="645"/>
      <c r="VJZ2181" s="659"/>
      <c r="VKA2181" s="654"/>
      <c r="VKB2181" s="655"/>
      <c r="VKC2181" s="655"/>
      <c r="VKD2181" s="1"/>
      <c r="VKE2181" s="1"/>
      <c r="VKG2181" s="650"/>
      <c r="VKH2181" s="645"/>
      <c r="VKI2181" s="659"/>
      <c r="VKJ2181" s="654"/>
      <c r="VKK2181" s="655"/>
      <c r="VKL2181" s="655"/>
      <c r="VKM2181" s="1"/>
      <c r="VKN2181" s="1"/>
      <c r="VKP2181" s="650"/>
      <c r="VKQ2181" s="645"/>
      <c r="VKR2181" s="659"/>
      <c r="VKS2181" s="654"/>
      <c r="VKT2181" s="655"/>
      <c r="VKU2181" s="655"/>
      <c r="VKV2181" s="1"/>
      <c r="VKW2181" s="1"/>
      <c r="VKY2181" s="650"/>
      <c r="VKZ2181" s="645"/>
      <c r="VLA2181" s="659"/>
      <c r="VLB2181" s="654"/>
      <c r="VLC2181" s="655"/>
      <c r="VLD2181" s="655"/>
      <c r="VLE2181" s="1"/>
      <c r="VLF2181" s="1"/>
      <c r="VLH2181" s="650"/>
      <c r="VLI2181" s="645"/>
      <c r="VLJ2181" s="659"/>
      <c r="VLK2181" s="654"/>
      <c r="VLL2181" s="655"/>
      <c r="VLM2181" s="655"/>
      <c r="VLN2181" s="1"/>
      <c r="VLO2181" s="1"/>
      <c r="VLQ2181" s="650"/>
      <c r="VLR2181" s="645"/>
      <c r="VLS2181" s="659"/>
      <c r="VLT2181" s="654"/>
      <c r="VLU2181" s="655"/>
      <c r="VLV2181" s="655"/>
      <c r="VLW2181" s="1"/>
      <c r="VLX2181" s="1"/>
      <c r="VLZ2181" s="650"/>
      <c r="VMA2181" s="645"/>
      <c r="VMB2181" s="659"/>
      <c r="VMC2181" s="654"/>
      <c r="VMD2181" s="655"/>
      <c r="VME2181" s="655"/>
      <c r="VMF2181" s="1"/>
      <c r="VMG2181" s="1"/>
      <c r="VMI2181" s="650"/>
      <c r="VMJ2181" s="645"/>
      <c r="VMK2181" s="659"/>
      <c r="VML2181" s="654"/>
      <c r="VMM2181" s="655"/>
      <c r="VMN2181" s="655"/>
      <c r="VMO2181" s="1"/>
      <c r="VMP2181" s="1"/>
      <c r="VMR2181" s="650"/>
      <c r="VMS2181" s="645"/>
      <c r="VMT2181" s="659"/>
      <c r="VMU2181" s="654"/>
      <c r="VMV2181" s="655"/>
      <c r="VMW2181" s="655"/>
      <c r="VMX2181" s="1"/>
      <c r="VMY2181" s="1"/>
      <c r="VNA2181" s="650"/>
      <c r="VNB2181" s="645"/>
      <c r="VNC2181" s="659"/>
      <c r="VND2181" s="654"/>
      <c r="VNE2181" s="655"/>
      <c r="VNF2181" s="655"/>
      <c r="VNG2181" s="1"/>
      <c r="VNH2181" s="1"/>
      <c r="VNJ2181" s="650"/>
      <c r="VNK2181" s="645"/>
      <c r="VNL2181" s="659"/>
      <c r="VNM2181" s="654"/>
      <c r="VNN2181" s="655"/>
      <c r="VNO2181" s="655"/>
      <c r="VNP2181" s="1"/>
      <c r="VNQ2181" s="1"/>
      <c r="VNS2181" s="650"/>
      <c r="VNT2181" s="645"/>
      <c r="VNU2181" s="659"/>
      <c r="VNV2181" s="654"/>
      <c r="VNW2181" s="655"/>
      <c r="VNX2181" s="655"/>
      <c r="VNY2181" s="1"/>
      <c r="VNZ2181" s="1"/>
      <c r="VOB2181" s="650"/>
      <c r="VOC2181" s="645"/>
      <c r="VOD2181" s="659"/>
      <c r="VOE2181" s="654"/>
      <c r="VOF2181" s="655"/>
      <c r="VOG2181" s="655"/>
      <c r="VOH2181" s="1"/>
      <c r="VOI2181" s="1"/>
      <c r="VOK2181" s="650"/>
      <c r="VOL2181" s="645"/>
      <c r="VOM2181" s="659"/>
      <c r="VON2181" s="654"/>
      <c r="VOO2181" s="655"/>
      <c r="VOP2181" s="655"/>
      <c r="VOQ2181" s="1"/>
      <c r="VOR2181" s="1"/>
      <c r="VOT2181" s="650"/>
      <c r="VOU2181" s="645"/>
      <c r="VOV2181" s="659"/>
      <c r="VOW2181" s="654"/>
      <c r="VOX2181" s="655"/>
      <c r="VOY2181" s="655"/>
      <c r="VOZ2181" s="1"/>
      <c r="VPA2181" s="1"/>
      <c r="VPC2181" s="650"/>
      <c r="VPD2181" s="645"/>
      <c r="VPE2181" s="659"/>
      <c r="VPF2181" s="654"/>
      <c r="VPG2181" s="655"/>
      <c r="VPH2181" s="655"/>
      <c r="VPI2181" s="1"/>
      <c r="VPJ2181" s="1"/>
      <c r="VPL2181" s="650"/>
      <c r="VPM2181" s="645"/>
      <c r="VPN2181" s="659"/>
      <c r="VPO2181" s="654"/>
      <c r="VPP2181" s="655"/>
      <c r="VPQ2181" s="655"/>
      <c r="VPR2181" s="1"/>
      <c r="VPS2181" s="1"/>
      <c r="VPU2181" s="650"/>
      <c r="VPV2181" s="645"/>
      <c r="VPW2181" s="659"/>
      <c r="VPX2181" s="654"/>
      <c r="VPY2181" s="655"/>
      <c r="VPZ2181" s="655"/>
      <c r="VQA2181" s="1"/>
      <c r="VQB2181" s="1"/>
      <c r="VQD2181" s="650"/>
      <c r="VQE2181" s="645"/>
      <c r="VQF2181" s="659"/>
      <c r="VQG2181" s="654"/>
      <c r="VQH2181" s="655"/>
      <c r="VQI2181" s="655"/>
      <c r="VQJ2181" s="1"/>
      <c r="VQK2181" s="1"/>
      <c r="VQM2181" s="650"/>
      <c r="VQN2181" s="645"/>
      <c r="VQO2181" s="659"/>
      <c r="VQP2181" s="654"/>
      <c r="VQQ2181" s="655"/>
      <c r="VQR2181" s="655"/>
      <c r="VQS2181" s="1"/>
      <c r="VQT2181" s="1"/>
      <c r="VQV2181" s="650"/>
      <c r="VQW2181" s="645"/>
      <c r="VQX2181" s="659"/>
      <c r="VQY2181" s="654"/>
      <c r="VQZ2181" s="655"/>
      <c r="VRA2181" s="655"/>
      <c r="VRB2181" s="1"/>
      <c r="VRC2181" s="1"/>
      <c r="VRE2181" s="650"/>
      <c r="VRF2181" s="645"/>
      <c r="VRG2181" s="659"/>
      <c r="VRH2181" s="654"/>
      <c r="VRI2181" s="655"/>
      <c r="VRJ2181" s="655"/>
      <c r="VRK2181" s="1"/>
      <c r="VRL2181" s="1"/>
      <c r="VRN2181" s="650"/>
      <c r="VRO2181" s="645"/>
      <c r="VRP2181" s="659"/>
      <c r="VRQ2181" s="654"/>
      <c r="VRR2181" s="655"/>
      <c r="VRS2181" s="655"/>
      <c r="VRT2181" s="1"/>
      <c r="VRU2181" s="1"/>
      <c r="VRW2181" s="650"/>
      <c r="VRX2181" s="645"/>
      <c r="VRY2181" s="659"/>
      <c r="VRZ2181" s="654"/>
      <c r="VSA2181" s="655"/>
      <c r="VSB2181" s="655"/>
      <c r="VSC2181" s="1"/>
      <c r="VSD2181" s="1"/>
      <c r="VSF2181" s="650"/>
      <c r="VSG2181" s="645"/>
      <c r="VSH2181" s="659"/>
      <c r="VSI2181" s="654"/>
      <c r="VSJ2181" s="655"/>
      <c r="VSK2181" s="655"/>
      <c r="VSL2181" s="1"/>
      <c r="VSM2181" s="1"/>
      <c r="VSO2181" s="650"/>
      <c r="VSP2181" s="645"/>
      <c r="VSQ2181" s="659"/>
      <c r="VSR2181" s="654"/>
      <c r="VSS2181" s="655"/>
      <c r="VST2181" s="655"/>
      <c r="VSU2181" s="1"/>
      <c r="VSV2181" s="1"/>
      <c r="VSX2181" s="650"/>
      <c r="VSY2181" s="645"/>
      <c r="VSZ2181" s="659"/>
      <c r="VTA2181" s="654"/>
      <c r="VTB2181" s="655"/>
      <c r="VTC2181" s="655"/>
      <c r="VTD2181" s="1"/>
      <c r="VTE2181" s="1"/>
      <c r="VTG2181" s="650"/>
      <c r="VTH2181" s="645"/>
      <c r="VTI2181" s="659"/>
      <c r="VTJ2181" s="654"/>
      <c r="VTK2181" s="655"/>
      <c r="VTL2181" s="655"/>
      <c r="VTM2181" s="1"/>
      <c r="VTN2181" s="1"/>
      <c r="VTP2181" s="650"/>
      <c r="VTQ2181" s="645"/>
      <c r="VTR2181" s="659"/>
      <c r="VTS2181" s="654"/>
      <c r="VTT2181" s="655"/>
      <c r="VTU2181" s="655"/>
      <c r="VTV2181" s="1"/>
      <c r="VTW2181" s="1"/>
      <c r="VTY2181" s="650"/>
      <c r="VTZ2181" s="645"/>
      <c r="VUA2181" s="659"/>
      <c r="VUB2181" s="654"/>
      <c r="VUC2181" s="655"/>
      <c r="VUD2181" s="655"/>
      <c r="VUE2181" s="1"/>
      <c r="VUF2181" s="1"/>
      <c r="VUH2181" s="650"/>
      <c r="VUI2181" s="645"/>
      <c r="VUJ2181" s="659"/>
      <c r="VUK2181" s="654"/>
      <c r="VUL2181" s="655"/>
      <c r="VUM2181" s="655"/>
      <c r="VUN2181" s="1"/>
      <c r="VUO2181" s="1"/>
      <c r="VUQ2181" s="650"/>
      <c r="VUR2181" s="645"/>
      <c r="VUS2181" s="659"/>
      <c r="VUT2181" s="654"/>
      <c r="VUU2181" s="655"/>
      <c r="VUV2181" s="655"/>
      <c r="VUW2181" s="1"/>
      <c r="VUX2181" s="1"/>
      <c r="VUZ2181" s="650"/>
      <c r="VVA2181" s="645"/>
      <c r="VVB2181" s="659"/>
      <c r="VVC2181" s="654"/>
      <c r="VVD2181" s="655"/>
      <c r="VVE2181" s="655"/>
      <c r="VVF2181" s="1"/>
      <c r="VVG2181" s="1"/>
      <c r="VVI2181" s="650"/>
      <c r="VVJ2181" s="645"/>
      <c r="VVK2181" s="659"/>
      <c r="VVL2181" s="654"/>
      <c r="VVM2181" s="655"/>
      <c r="VVN2181" s="655"/>
      <c r="VVO2181" s="1"/>
      <c r="VVP2181" s="1"/>
      <c r="VVR2181" s="650"/>
      <c r="VVS2181" s="645"/>
      <c r="VVT2181" s="659"/>
      <c r="VVU2181" s="654"/>
      <c r="VVV2181" s="655"/>
      <c r="VVW2181" s="655"/>
      <c r="VVX2181" s="1"/>
      <c r="VVY2181" s="1"/>
      <c r="VWA2181" s="650"/>
      <c r="VWB2181" s="645"/>
      <c r="VWC2181" s="659"/>
      <c r="VWD2181" s="654"/>
      <c r="VWE2181" s="655"/>
      <c r="VWF2181" s="655"/>
      <c r="VWG2181" s="1"/>
      <c r="VWH2181" s="1"/>
      <c r="VWJ2181" s="650"/>
      <c r="VWK2181" s="645"/>
      <c r="VWL2181" s="659"/>
      <c r="VWM2181" s="654"/>
      <c r="VWN2181" s="655"/>
      <c r="VWO2181" s="655"/>
      <c r="VWP2181" s="1"/>
      <c r="VWQ2181" s="1"/>
      <c r="VWS2181" s="650"/>
      <c r="VWT2181" s="645"/>
      <c r="VWU2181" s="659"/>
      <c r="VWV2181" s="654"/>
      <c r="VWW2181" s="655"/>
      <c r="VWX2181" s="655"/>
      <c r="VWY2181" s="1"/>
      <c r="VWZ2181" s="1"/>
      <c r="VXB2181" s="650"/>
      <c r="VXC2181" s="645"/>
      <c r="VXD2181" s="659"/>
      <c r="VXE2181" s="654"/>
      <c r="VXF2181" s="655"/>
      <c r="VXG2181" s="655"/>
      <c r="VXH2181" s="1"/>
      <c r="VXI2181" s="1"/>
      <c r="VXK2181" s="650"/>
      <c r="VXL2181" s="645"/>
      <c r="VXM2181" s="659"/>
      <c r="VXN2181" s="654"/>
      <c r="VXO2181" s="655"/>
      <c r="VXP2181" s="655"/>
      <c r="VXQ2181" s="1"/>
      <c r="VXR2181" s="1"/>
      <c r="VXT2181" s="650"/>
      <c r="VXU2181" s="645"/>
      <c r="VXV2181" s="659"/>
      <c r="VXW2181" s="654"/>
      <c r="VXX2181" s="655"/>
      <c r="VXY2181" s="655"/>
      <c r="VXZ2181" s="1"/>
      <c r="VYA2181" s="1"/>
      <c r="VYC2181" s="650"/>
      <c r="VYD2181" s="645"/>
      <c r="VYE2181" s="659"/>
      <c r="VYF2181" s="654"/>
      <c r="VYG2181" s="655"/>
      <c r="VYH2181" s="655"/>
      <c r="VYI2181" s="1"/>
      <c r="VYJ2181" s="1"/>
      <c r="VYL2181" s="650"/>
      <c r="VYM2181" s="645"/>
      <c r="VYN2181" s="659"/>
      <c r="VYO2181" s="654"/>
      <c r="VYP2181" s="655"/>
      <c r="VYQ2181" s="655"/>
      <c r="VYR2181" s="1"/>
      <c r="VYS2181" s="1"/>
      <c r="VYU2181" s="650"/>
      <c r="VYV2181" s="645"/>
      <c r="VYW2181" s="659"/>
      <c r="VYX2181" s="654"/>
      <c r="VYY2181" s="655"/>
      <c r="VYZ2181" s="655"/>
      <c r="VZA2181" s="1"/>
      <c r="VZB2181" s="1"/>
      <c r="VZD2181" s="650"/>
      <c r="VZE2181" s="645"/>
      <c r="VZF2181" s="659"/>
      <c r="VZG2181" s="654"/>
      <c r="VZH2181" s="655"/>
      <c r="VZI2181" s="655"/>
      <c r="VZJ2181" s="1"/>
      <c r="VZK2181" s="1"/>
      <c r="VZM2181" s="650"/>
      <c r="VZN2181" s="645"/>
      <c r="VZO2181" s="659"/>
      <c r="VZP2181" s="654"/>
      <c r="VZQ2181" s="655"/>
      <c r="VZR2181" s="655"/>
      <c r="VZS2181" s="1"/>
      <c r="VZT2181" s="1"/>
      <c r="VZV2181" s="650"/>
      <c r="VZW2181" s="645"/>
      <c r="VZX2181" s="659"/>
      <c r="VZY2181" s="654"/>
      <c r="VZZ2181" s="655"/>
      <c r="WAA2181" s="655"/>
      <c r="WAB2181" s="1"/>
      <c r="WAC2181" s="1"/>
      <c r="WAE2181" s="650"/>
      <c r="WAF2181" s="645"/>
      <c r="WAG2181" s="659"/>
      <c r="WAH2181" s="654"/>
      <c r="WAI2181" s="655"/>
      <c r="WAJ2181" s="655"/>
      <c r="WAK2181" s="1"/>
      <c r="WAL2181" s="1"/>
      <c r="WAN2181" s="650"/>
      <c r="WAO2181" s="645"/>
      <c r="WAP2181" s="659"/>
      <c r="WAQ2181" s="654"/>
      <c r="WAR2181" s="655"/>
      <c r="WAS2181" s="655"/>
      <c r="WAT2181" s="1"/>
      <c r="WAU2181" s="1"/>
      <c r="WAW2181" s="650"/>
      <c r="WAX2181" s="645"/>
      <c r="WAY2181" s="659"/>
      <c r="WAZ2181" s="654"/>
      <c r="WBA2181" s="655"/>
      <c r="WBB2181" s="655"/>
      <c r="WBC2181" s="1"/>
      <c r="WBD2181" s="1"/>
      <c r="WBF2181" s="650"/>
      <c r="WBG2181" s="645"/>
      <c r="WBH2181" s="659"/>
      <c r="WBI2181" s="654"/>
      <c r="WBJ2181" s="655"/>
      <c r="WBK2181" s="655"/>
      <c r="WBL2181" s="1"/>
      <c r="WBM2181" s="1"/>
      <c r="WBO2181" s="650"/>
      <c r="WBP2181" s="645"/>
      <c r="WBQ2181" s="659"/>
      <c r="WBR2181" s="654"/>
      <c r="WBS2181" s="655"/>
      <c r="WBT2181" s="655"/>
      <c r="WBU2181" s="1"/>
      <c r="WBV2181" s="1"/>
      <c r="WBX2181" s="650"/>
      <c r="WBY2181" s="645"/>
      <c r="WBZ2181" s="659"/>
      <c r="WCA2181" s="654"/>
      <c r="WCB2181" s="655"/>
      <c r="WCC2181" s="655"/>
      <c r="WCD2181" s="1"/>
      <c r="WCE2181" s="1"/>
      <c r="WCG2181" s="650"/>
      <c r="WCH2181" s="645"/>
      <c r="WCI2181" s="659"/>
      <c r="WCJ2181" s="654"/>
      <c r="WCK2181" s="655"/>
      <c r="WCL2181" s="655"/>
      <c r="WCM2181" s="1"/>
      <c r="WCN2181" s="1"/>
      <c r="WCP2181" s="650"/>
      <c r="WCQ2181" s="645"/>
      <c r="WCR2181" s="659"/>
      <c r="WCS2181" s="654"/>
      <c r="WCT2181" s="655"/>
      <c r="WCU2181" s="655"/>
      <c r="WCV2181" s="1"/>
      <c r="WCW2181" s="1"/>
      <c r="WCY2181" s="650"/>
      <c r="WCZ2181" s="645"/>
      <c r="WDA2181" s="659"/>
      <c r="WDB2181" s="654"/>
      <c r="WDC2181" s="655"/>
      <c r="WDD2181" s="655"/>
      <c r="WDE2181" s="1"/>
      <c r="WDF2181" s="1"/>
      <c r="WDH2181" s="650"/>
      <c r="WDI2181" s="645"/>
      <c r="WDJ2181" s="659"/>
      <c r="WDK2181" s="654"/>
      <c r="WDL2181" s="655"/>
      <c r="WDM2181" s="655"/>
      <c r="WDN2181" s="1"/>
      <c r="WDO2181" s="1"/>
      <c r="WDQ2181" s="650"/>
      <c r="WDR2181" s="645"/>
      <c r="WDS2181" s="659"/>
      <c r="WDT2181" s="654"/>
      <c r="WDU2181" s="655"/>
      <c r="WDV2181" s="655"/>
      <c r="WDW2181" s="1"/>
      <c r="WDX2181" s="1"/>
      <c r="WDZ2181" s="650"/>
      <c r="WEA2181" s="645"/>
      <c r="WEB2181" s="659"/>
      <c r="WEC2181" s="654"/>
      <c r="WED2181" s="655"/>
      <c r="WEE2181" s="655"/>
      <c r="WEF2181" s="1"/>
      <c r="WEG2181" s="1"/>
      <c r="WEI2181" s="650"/>
      <c r="WEJ2181" s="645"/>
      <c r="WEK2181" s="659"/>
      <c r="WEL2181" s="654"/>
      <c r="WEM2181" s="655"/>
      <c r="WEN2181" s="655"/>
      <c r="WEO2181" s="1"/>
      <c r="WEP2181" s="1"/>
      <c r="WER2181" s="650"/>
      <c r="WES2181" s="645"/>
      <c r="WET2181" s="659"/>
      <c r="WEU2181" s="654"/>
      <c r="WEV2181" s="655"/>
      <c r="WEW2181" s="655"/>
      <c r="WEX2181" s="1"/>
      <c r="WEY2181" s="1"/>
      <c r="WFA2181" s="650"/>
      <c r="WFB2181" s="645"/>
      <c r="WFC2181" s="659"/>
      <c r="WFD2181" s="654"/>
      <c r="WFE2181" s="655"/>
      <c r="WFF2181" s="655"/>
      <c r="WFG2181" s="1"/>
      <c r="WFH2181" s="1"/>
      <c r="WFJ2181" s="650"/>
      <c r="WFK2181" s="645"/>
      <c r="WFL2181" s="659"/>
      <c r="WFM2181" s="654"/>
      <c r="WFN2181" s="655"/>
      <c r="WFO2181" s="655"/>
      <c r="WFP2181" s="1"/>
      <c r="WFQ2181" s="1"/>
      <c r="WFS2181" s="650"/>
      <c r="WFT2181" s="645"/>
      <c r="WFU2181" s="659"/>
      <c r="WFV2181" s="654"/>
      <c r="WFW2181" s="655"/>
      <c r="WFX2181" s="655"/>
      <c r="WFY2181" s="1"/>
      <c r="WFZ2181" s="1"/>
      <c r="WGB2181" s="650"/>
      <c r="WGC2181" s="645"/>
      <c r="WGD2181" s="659"/>
      <c r="WGE2181" s="654"/>
      <c r="WGF2181" s="655"/>
      <c r="WGG2181" s="655"/>
      <c r="WGH2181" s="1"/>
      <c r="WGI2181" s="1"/>
      <c r="WGK2181" s="650"/>
      <c r="WGL2181" s="645"/>
      <c r="WGM2181" s="659"/>
      <c r="WGN2181" s="654"/>
      <c r="WGO2181" s="655"/>
      <c r="WGP2181" s="655"/>
      <c r="WGQ2181" s="1"/>
      <c r="WGR2181" s="1"/>
      <c r="WGT2181" s="650"/>
      <c r="WGU2181" s="645"/>
      <c r="WGV2181" s="659"/>
      <c r="WGW2181" s="654"/>
      <c r="WGX2181" s="655"/>
      <c r="WGY2181" s="655"/>
      <c r="WGZ2181" s="1"/>
      <c r="WHA2181" s="1"/>
      <c r="WHC2181" s="650"/>
      <c r="WHD2181" s="645"/>
      <c r="WHE2181" s="659"/>
      <c r="WHF2181" s="654"/>
      <c r="WHG2181" s="655"/>
      <c r="WHH2181" s="655"/>
      <c r="WHI2181" s="1"/>
      <c r="WHJ2181" s="1"/>
      <c r="WHL2181" s="650"/>
      <c r="WHM2181" s="645"/>
      <c r="WHN2181" s="659"/>
      <c r="WHO2181" s="654"/>
      <c r="WHP2181" s="655"/>
      <c r="WHQ2181" s="655"/>
      <c r="WHR2181" s="1"/>
      <c r="WHS2181" s="1"/>
      <c r="WHU2181" s="650"/>
      <c r="WHV2181" s="645"/>
      <c r="WHW2181" s="659"/>
      <c r="WHX2181" s="654"/>
      <c r="WHY2181" s="655"/>
      <c r="WHZ2181" s="655"/>
      <c r="WIA2181" s="1"/>
      <c r="WIB2181" s="1"/>
      <c r="WID2181" s="650"/>
      <c r="WIE2181" s="645"/>
      <c r="WIF2181" s="659"/>
      <c r="WIG2181" s="654"/>
      <c r="WIH2181" s="655"/>
      <c r="WII2181" s="655"/>
      <c r="WIJ2181" s="1"/>
      <c r="WIK2181" s="1"/>
      <c r="WIM2181" s="650"/>
      <c r="WIN2181" s="645"/>
      <c r="WIO2181" s="659"/>
      <c r="WIP2181" s="654"/>
      <c r="WIQ2181" s="655"/>
      <c r="WIR2181" s="655"/>
      <c r="WIS2181" s="1"/>
      <c r="WIT2181" s="1"/>
      <c r="WIV2181" s="650"/>
      <c r="WIW2181" s="645"/>
      <c r="WIX2181" s="659"/>
      <c r="WIY2181" s="654"/>
      <c r="WIZ2181" s="655"/>
      <c r="WJA2181" s="655"/>
      <c r="WJB2181" s="1"/>
      <c r="WJC2181" s="1"/>
      <c r="WJE2181" s="650"/>
      <c r="WJF2181" s="645"/>
      <c r="WJG2181" s="659"/>
      <c r="WJH2181" s="654"/>
      <c r="WJI2181" s="655"/>
      <c r="WJJ2181" s="655"/>
      <c r="WJK2181" s="1"/>
      <c r="WJL2181" s="1"/>
      <c r="WJN2181" s="650"/>
      <c r="WJO2181" s="645"/>
      <c r="WJP2181" s="659"/>
      <c r="WJQ2181" s="654"/>
      <c r="WJR2181" s="655"/>
      <c r="WJS2181" s="655"/>
      <c r="WJT2181" s="1"/>
      <c r="WJU2181" s="1"/>
      <c r="WJW2181" s="650"/>
      <c r="WJX2181" s="645"/>
      <c r="WJY2181" s="659"/>
      <c r="WJZ2181" s="654"/>
      <c r="WKA2181" s="655"/>
      <c r="WKB2181" s="655"/>
      <c r="WKC2181" s="1"/>
      <c r="WKD2181" s="1"/>
      <c r="WKF2181" s="650"/>
      <c r="WKG2181" s="645"/>
      <c r="WKH2181" s="659"/>
      <c r="WKI2181" s="654"/>
      <c r="WKJ2181" s="655"/>
      <c r="WKK2181" s="655"/>
      <c r="WKL2181" s="1"/>
      <c r="WKM2181" s="1"/>
      <c r="WKO2181" s="650"/>
      <c r="WKP2181" s="645"/>
      <c r="WKQ2181" s="659"/>
      <c r="WKR2181" s="654"/>
      <c r="WKS2181" s="655"/>
      <c r="WKT2181" s="655"/>
      <c r="WKU2181" s="1"/>
      <c r="WKV2181" s="1"/>
      <c r="WKX2181" s="650"/>
      <c r="WKY2181" s="645"/>
      <c r="WKZ2181" s="659"/>
      <c r="WLA2181" s="654"/>
      <c r="WLB2181" s="655"/>
      <c r="WLC2181" s="655"/>
      <c r="WLD2181" s="1"/>
      <c r="WLE2181" s="1"/>
      <c r="WLG2181" s="650"/>
      <c r="WLH2181" s="645"/>
      <c r="WLI2181" s="659"/>
      <c r="WLJ2181" s="654"/>
      <c r="WLK2181" s="655"/>
      <c r="WLL2181" s="655"/>
      <c r="WLM2181" s="1"/>
      <c r="WLN2181" s="1"/>
      <c r="WLP2181" s="650"/>
      <c r="WLQ2181" s="645"/>
      <c r="WLR2181" s="659"/>
      <c r="WLS2181" s="654"/>
      <c r="WLT2181" s="655"/>
      <c r="WLU2181" s="655"/>
      <c r="WLV2181" s="1"/>
      <c r="WLW2181" s="1"/>
      <c r="WLY2181" s="650"/>
      <c r="WLZ2181" s="645"/>
      <c r="WMA2181" s="659"/>
      <c r="WMB2181" s="654"/>
      <c r="WMC2181" s="655"/>
      <c r="WMD2181" s="655"/>
      <c r="WME2181" s="1"/>
      <c r="WMF2181" s="1"/>
      <c r="WMH2181" s="650"/>
      <c r="WMI2181" s="645"/>
      <c r="WMJ2181" s="659"/>
      <c r="WMK2181" s="654"/>
      <c r="WML2181" s="655"/>
      <c r="WMM2181" s="655"/>
      <c r="WMN2181" s="1"/>
      <c r="WMO2181" s="1"/>
      <c r="WMQ2181" s="650"/>
      <c r="WMR2181" s="645"/>
      <c r="WMS2181" s="659"/>
      <c r="WMT2181" s="654"/>
      <c r="WMU2181" s="655"/>
      <c r="WMV2181" s="655"/>
      <c r="WMW2181" s="1"/>
      <c r="WMX2181" s="1"/>
      <c r="WMZ2181" s="650"/>
      <c r="WNA2181" s="645"/>
      <c r="WNB2181" s="659"/>
      <c r="WNC2181" s="654"/>
      <c r="WND2181" s="655"/>
      <c r="WNE2181" s="655"/>
      <c r="WNF2181" s="1"/>
      <c r="WNG2181" s="1"/>
      <c r="WNI2181" s="650"/>
      <c r="WNJ2181" s="645"/>
      <c r="WNK2181" s="659"/>
      <c r="WNL2181" s="654"/>
      <c r="WNM2181" s="655"/>
      <c r="WNN2181" s="655"/>
      <c r="WNO2181" s="1"/>
      <c r="WNP2181" s="1"/>
      <c r="WNR2181" s="650"/>
      <c r="WNS2181" s="645"/>
      <c r="WNT2181" s="659"/>
      <c r="WNU2181" s="654"/>
      <c r="WNV2181" s="655"/>
      <c r="WNW2181" s="655"/>
      <c r="WNX2181" s="1"/>
      <c r="WNY2181" s="1"/>
      <c r="WOA2181" s="650"/>
      <c r="WOB2181" s="645"/>
      <c r="WOC2181" s="659"/>
      <c r="WOD2181" s="654"/>
      <c r="WOE2181" s="655"/>
      <c r="WOF2181" s="655"/>
      <c r="WOG2181" s="1"/>
      <c r="WOH2181" s="1"/>
      <c r="WOJ2181" s="650"/>
      <c r="WOK2181" s="645"/>
      <c r="WOL2181" s="659"/>
      <c r="WOM2181" s="654"/>
      <c r="WON2181" s="655"/>
      <c r="WOO2181" s="655"/>
      <c r="WOP2181" s="1"/>
      <c r="WOQ2181" s="1"/>
      <c r="WOS2181" s="650"/>
      <c r="WOT2181" s="645"/>
      <c r="WOU2181" s="659"/>
      <c r="WOV2181" s="654"/>
      <c r="WOW2181" s="655"/>
      <c r="WOX2181" s="655"/>
      <c r="WOY2181" s="1"/>
      <c r="WOZ2181" s="1"/>
      <c r="WPB2181" s="650"/>
      <c r="WPC2181" s="645"/>
      <c r="WPD2181" s="659"/>
      <c r="WPE2181" s="654"/>
      <c r="WPF2181" s="655"/>
      <c r="WPG2181" s="655"/>
      <c r="WPH2181" s="1"/>
      <c r="WPI2181" s="1"/>
      <c r="WPK2181" s="650"/>
      <c r="WPL2181" s="645"/>
      <c r="WPM2181" s="659"/>
      <c r="WPN2181" s="654"/>
      <c r="WPO2181" s="655"/>
      <c r="WPP2181" s="655"/>
      <c r="WPQ2181" s="1"/>
      <c r="WPR2181" s="1"/>
      <c r="WPT2181" s="650"/>
      <c r="WPU2181" s="645"/>
      <c r="WPV2181" s="659"/>
      <c r="WPW2181" s="654"/>
      <c r="WPX2181" s="655"/>
      <c r="WPY2181" s="655"/>
      <c r="WPZ2181" s="1"/>
      <c r="WQA2181" s="1"/>
      <c r="WQC2181" s="650"/>
      <c r="WQD2181" s="645"/>
      <c r="WQE2181" s="659"/>
      <c r="WQF2181" s="654"/>
      <c r="WQG2181" s="655"/>
      <c r="WQH2181" s="655"/>
      <c r="WQI2181" s="1"/>
      <c r="WQJ2181" s="1"/>
      <c r="WQL2181" s="650"/>
      <c r="WQM2181" s="645"/>
      <c r="WQN2181" s="659"/>
      <c r="WQO2181" s="654"/>
      <c r="WQP2181" s="655"/>
      <c r="WQQ2181" s="655"/>
      <c r="WQR2181" s="1"/>
      <c r="WQS2181" s="1"/>
      <c r="WQU2181" s="650"/>
      <c r="WQV2181" s="645"/>
      <c r="WQW2181" s="659"/>
      <c r="WQX2181" s="654"/>
      <c r="WQY2181" s="655"/>
      <c r="WQZ2181" s="655"/>
      <c r="WRA2181" s="1"/>
      <c r="WRB2181" s="1"/>
      <c r="WRD2181" s="650"/>
      <c r="WRE2181" s="645"/>
      <c r="WRF2181" s="659"/>
      <c r="WRG2181" s="654"/>
      <c r="WRH2181" s="655"/>
      <c r="WRI2181" s="655"/>
      <c r="WRJ2181" s="1"/>
      <c r="WRK2181" s="1"/>
      <c r="WRM2181" s="650"/>
      <c r="WRN2181" s="645"/>
      <c r="WRO2181" s="659"/>
      <c r="WRP2181" s="654"/>
      <c r="WRQ2181" s="655"/>
      <c r="WRR2181" s="655"/>
      <c r="WRS2181" s="1"/>
      <c r="WRT2181" s="1"/>
      <c r="WRV2181" s="650"/>
      <c r="WRW2181" s="645"/>
      <c r="WRX2181" s="659"/>
      <c r="WRY2181" s="654"/>
      <c r="WRZ2181" s="655"/>
      <c r="WSA2181" s="655"/>
      <c r="WSB2181" s="1"/>
      <c r="WSC2181" s="1"/>
      <c r="WSE2181" s="650"/>
      <c r="WSF2181" s="645"/>
      <c r="WSG2181" s="659"/>
      <c r="WSH2181" s="654"/>
      <c r="WSI2181" s="655"/>
      <c r="WSJ2181" s="655"/>
      <c r="WSK2181" s="1"/>
      <c r="WSL2181" s="1"/>
      <c r="WSN2181" s="650"/>
      <c r="WSO2181" s="645"/>
      <c r="WSP2181" s="659"/>
      <c r="WSQ2181" s="654"/>
      <c r="WSR2181" s="655"/>
      <c r="WSS2181" s="655"/>
      <c r="WST2181" s="1"/>
      <c r="WSU2181" s="1"/>
      <c r="WSW2181" s="650"/>
      <c r="WSX2181" s="645"/>
      <c r="WSY2181" s="659"/>
      <c r="WSZ2181" s="654"/>
      <c r="WTA2181" s="655"/>
      <c r="WTB2181" s="655"/>
      <c r="WTC2181" s="1"/>
      <c r="WTD2181" s="1"/>
      <c r="WTF2181" s="650"/>
      <c r="WTG2181" s="645"/>
      <c r="WTH2181" s="659"/>
      <c r="WTI2181" s="654"/>
      <c r="WTJ2181" s="655"/>
      <c r="WTK2181" s="655"/>
      <c r="WTL2181" s="1"/>
      <c r="WTM2181" s="1"/>
      <c r="WTO2181" s="650"/>
      <c r="WTP2181" s="645"/>
      <c r="WTQ2181" s="659"/>
      <c r="WTR2181" s="654"/>
      <c r="WTS2181" s="655"/>
      <c r="WTT2181" s="655"/>
      <c r="WTU2181" s="1"/>
      <c r="WTV2181" s="1"/>
      <c r="WTX2181" s="650"/>
      <c r="WTY2181" s="645"/>
      <c r="WTZ2181" s="659"/>
      <c r="WUA2181" s="654"/>
      <c r="WUB2181" s="655"/>
      <c r="WUC2181" s="655"/>
      <c r="WUD2181" s="1"/>
      <c r="WUE2181" s="1"/>
      <c r="WUG2181" s="650"/>
      <c r="WUH2181" s="645"/>
      <c r="WUI2181" s="659"/>
      <c r="WUJ2181" s="654"/>
      <c r="WUK2181" s="655"/>
      <c r="WUL2181" s="655"/>
      <c r="WUM2181" s="1"/>
      <c r="WUN2181" s="1"/>
      <c r="WUP2181" s="650"/>
      <c r="WUQ2181" s="645"/>
      <c r="WUR2181" s="659"/>
      <c r="WUS2181" s="654"/>
      <c r="WUT2181" s="655"/>
      <c r="WUU2181" s="655"/>
      <c r="WUV2181" s="1"/>
      <c r="WUW2181" s="1"/>
      <c r="WUY2181" s="650"/>
      <c r="WUZ2181" s="645"/>
      <c r="WVA2181" s="659"/>
      <c r="WVB2181" s="654"/>
      <c r="WVC2181" s="655"/>
      <c r="WVD2181" s="655"/>
      <c r="WVE2181" s="1"/>
      <c r="WVF2181" s="1"/>
      <c r="WVH2181" s="650"/>
      <c r="WVI2181" s="645"/>
      <c r="WVJ2181" s="659"/>
      <c r="WVK2181" s="654"/>
      <c r="WVL2181" s="655"/>
      <c r="WVM2181" s="655"/>
      <c r="WVN2181" s="1"/>
      <c r="WVO2181" s="1"/>
      <c r="WVQ2181" s="650"/>
      <c r="WVR2181" s="645"/>
      <c r="WVS2181" s="659"/>
      <c r="WVT2181" s="654"/>
      <c r="WVU2181" s="655"/>
      <c r="WVV2181" s="655"/>
      <c r="WVW2181" s="1"/>
      <c r="WVX2181" s="1"/>
      <c r="WVZ2181" s="650"/>
      <c r="WWA2181" s="645"/>
      <c r="WWB2181" s="659"/>
      <c r="WWC2181" s="654"/>
      <c r="WWD2181" s="655"/>
      <c r="WWE2181" s="655"/>
      <c r="WWF2181" s="1"/>
      <c r="WWG2181" s="1"/>
      <c r="WWI2181" s="650"/>
      <c r="WWJ2181" s="645"/>
      <c r="WWK2181" s="659"/>
      <c r="WWL2181" s="654"/>
      <c r="WWM2181" s="655"/>
      <c r="WWN2181" s="655"/>
      <c r="WWO2181" s="1"/>
      <c r="WWP2181" s="1"/>
      <c r="WWR2181" s="650"/>
      <c r="WWS2181" s="645"/>
      <c r="WWT2181" s="659"/>
      <c r="WWU2181" s="654"/>
      <c r="WWV2181" s="655"/>
      <c r="WWW2181" s="655"/>
      <c r="WWX2181" s="1"/>
      <c r="WWY2181" s="1"/>
      <c r="WXA2181" s="650"/>
      <c r="WXB2181" s="645"/>
      <c r="WXC2181" s="659"/>
      <c r="WXD2181" s="654"/>
      <c r="WXE2181" s="655"/>
      <c r="WXF2181" s="655"/>
      <c r="WXG2181" s="1"/>
      <c r="WXH2181" s="1"/>
      <c r="WXJ2181" s="650"/>
      <c r="WXK2181" s="645"/>
      <c r="WXL2181" s="659"/>
      <c r="WXM2181" s="654"/>
      <c r="WXN2181" s="655"/>
      <c r="WXO2181" s="655"/>
      <c r="WXP2181" s="1"/>
      <c r="WXQ2181" s="1"/>
      <c r="WXS2181" s="650"/>
      <c r="WXT2181" s="645"/>
      <c r="WXU2181" s="659"/>
      <c r="WXV2181" s="654"/>
      <c r="WXW2181" s="655"/>
      <c r="WXX2181" s="655"/>
      <c r="WXY2181" s="1"/>
      <c r="WXZ2181" s="1"/>
      <c r="WYB2181" s="650"/>
      <c r="WYC2181" s="645"/>
      <c r="WYD2181" s="659"/>
      <c r="WYE2181" s="654"/>
      <c r="WYF2181" s="655"/>
      <c r="WYG2181" s="655"/>
      <c r="WYH2181" s="1"/>
      <c r="WYI2181" s="1"/>
      <c r="WYK2181" s="650"/>
      <c r="WYL2181" s="645"/>
      <c r="WYM2181" s="659"/>
      <c r="WYN2181" s="654"/>
      <c r="WYO2181" s="655"/>
      <c r="WYP2181" s="655"/>
      <c r="WYQ2181" s="1"/>
      <c r="WYR2181" s="1"/>
      <c r="WYT2181" s="650"/>
      <c r="WYU2181" s="645"/>
      <c r="WYV2181" s="659"/>
      <c r="WYW2181" s="654"/>
      <c r="WYX2181" s="655"/>
      <c r="WYY2181" s="655"/>
      <c r="WYZ2181" s="1"/>
      <c r="WZA2181" s="1"/>
      <c r="WZC2181" s="650"/>
      <c r="WZD2181" s="645"/>
      <c r="WZE2181" s="659"/>
      <c r="WZF2181" s="654"/>
      <c r="WZG2181" s="655"/>
      <c r="WZH2181" s="655"/>
      <c r="WZI2181" s="1"/>
      <c r="WZJ2181" s="1"/>
      <c r="WZL2181" s="650"/>
      <c r="WZM2181" s="645"/>
      <c r="WZN2181" s="659"/>
      <c r="WZO2181" s="654"/>
      <c r="WZP2181" s="655"/>
      <c r="WZQ2181" s="655"/>
      <c r="WZR2181" s="1"/>
      <c r="WZS2181" s="1"/>
      <c r="WZU2181" s="650"/>
      <c r="WZV2181" s="645"/>
      <c r="WZW2181" s="659"/>
      <c r="WZX2181" s="654"/>
      <c r="WZY2181" s="655"/>
      <c r="WZZ2181" s="655"/>
      <c r="XAA2181" s="1"/>
      <c r="XAB2181" s="1"/>
      <c r="XAD2181" s="650"/>
      <c r="XAE2181" s="645"/>
      <c r="XAF2181" s="659"/>
      <c r="XAG2181" s="654"/>
      <c r="XAH2181" s="655"/>
      <c r="XAI2181" s="655"/>
      <c r="XAJ2181" s="1"/>
      <c r="XAK2181" s="1"/>
      <c r="XAM2181" s="650"/>
      <c r="XAN2181" s="645"/>
      <c r="XAO2181" s="659"/>
      <c r="XAP2181" s="654"/>
      <c r="XAQ2181" s="655"/>
      <c r="XAR2181" s="655"/>
      <c r="XAS2181" s="1"/>
      <c r="XAT2181" s="1"/>
      <c r="XAV2181" s="650"/>
      <c r="XAW2181" s="645"/>
      <c r="XAX2181" s="659"/>
      <c r="XAY2181" s="654"/>
      <c r="XAZ2181" s="655"/>
      <c r="XBA2181" s="655"/>
      <c r="XBB2181" s="1"/>
      <c r="XBC2181" s="1"/>
      <c r="XBE2181" s="650"/>
      <c r="XBF2181" s="645"/>
      <c r="XBG2181" s="659"/>
      <c r="XBH2181" s="654"/>
      <c r="XBI2181" s="655"/>
      <c r="XBJ2181" s="655"/>
      <c r="XBK2181" s="1"/>
      <c r="XBL2181" s="1"/>
      <c r="XBN2181" s="650"/>
      <c r="XBO2181" s="645"/>
      <c r="XBP2181" s="659"/>
      <c r="XBQ2181" s="654"/>
      <c r="XBR2181" s="655"/>
      <c r="XBS2181" s="655"/>
      <c r="XBT2181" s="1"/>
      <c r="XBU2181" s="1"/>
      <c r="XBW2181" s="650"/>
      <c r="XBX2181" s="645"/>
      <c r="XBY2181" s="659"/>
      <c r="XBZ2181" s="654"/>
      <c r="XCA2181" s="655"/>
      <c r="XCB2181" s="655"/>
      <c r="XCC2181" s="1"/>
      <c r="XCD2181" s="1"/>
      <c r="XCF2181" s="650"/>
      <c r="XCG2181" s="645"/>
      <c r="XCH2181" s="659"/>
      <c r="XCI2181" s="654"/>
      <c r="XCJ2181" s="655"/>
      <c r="XCK2181" s="655"/>
      <c r="XCL2181" s="1"/>
      <c r="XCM2181" s="1"/>
      <c r="XCO2181" s="650"/>
      <c r="XCP2181" s="645"/>
      <c r="XCQ2181" s="659"/>
      <c r="XCR2181" s="654"/>
      <c r="XCS2181" s="655"/>
      <c r="XCT2181" s="655"/>
      <c r="XCU2181" s="1"/>
      <c r="XCV2181" s="1"/>
      <c r="XCX2181" s="650"/>
      <c r="XCY2181" s="645"/>
      <c r="XCZ2181" s="659"/>
      <c r="XDA2181" s="654"/>
      <c r="XDB2181" s="655"/>
      <c r="XDC2181" s="655"/>
      <c r="XDD2181" s="1"/>
      <c r="XDE2181" s="1"/>
      <c r="XDG2181" s="650"/>
      <c r="XDH2181" s="645"/>
      <c r="XDI2181" s="659"/>
      <c r="XDJ2181" s="654"/>
      <c r="XDK2181" s="655"/>
      <c r="XDL2181" s="655"/>
      <c r="XDM2181" s="1"/>
      <c r="XDN2181" s="1"/>
      <c r="XDP2181" s="650"/>
      <c r="XDQ2181" s="645"/>
      <c r="XDR2181" s="659"/>
      <c r="XDS2181" s="654"/>
      <c r="XDT2181" s="655"/>
      <c r="XDU2181" s="655"/>
      <c r="XDV2181" s="1"/>
      <c r="XDW2181" s="1"/>
      <c r="XDY2181" s="650"/>
      <c r="XDZ2181" s="645"/>
      <c r="XEA2181" s="659"/>
      <c r="XEB2181" s="654"/>
      <c r="XEC2181" s="655"/>
      <c r="XED2181" s="655"/>
      <c r="XEE2181" s="1"/>
      <c r="XEF2181" s="1"/>
      <c r="XEH2181" s="650"/>
      <c r="XEI2181" s="645"/>
      <c r="XEJ2181" s="659"/>
      <c r="XEK2181" s="654"/>
      <c r="XEL2181" s="655"/>
      <c r="XEM2181" s="655"/>
      <c r="XEN2181" s="1"/>
      <c r="XEO2181" s="1"/>
      <c r="XEQ2181" s="650"/>
      <c r="XER2181" s="645"/>
      <c r="XES2181" s="659"/>
      <c r="XET2181" s="654"/>
      <c r="XEU2181" s="655"/>
      <c r="XEV2181" s="655"/>
      <c r="XEW2181" s="1"/>
      <c r="XEX2181" s="1"/>
      <c r="XEZ2181" s="650"/>
      <c r="XFA2181" s="645"/>
      <c r="XFB2181" s="659"/>
      <c r="XFC2181" s="654"/>
      <c r="XFD2181" s="655"/>
    </row>
    <row r="2182" spans="1:1024 1026:5119 5121:10240 10242:14335 14337:16384" x14ac:dyDescent="0.25">
      <c r="A2182" s="838" t="s">
        <v>1294</v>
      </c>
      <c r="B2182" s="839" t="str">
        <f>VLOOKUP(A2182,Material!$A$8:$D$108,2,0)</f>
        <v>Cimento Portland CP II - 32 - a granel</v>
      </c>
      <c r="C2182" s="897">
        <v>5914363</v>
      </c>
      <c r="D2182" s="881">
        <v>0.32745000000000002</v>
      </c>
      <c r="E2182" s="873" t="s">
        <v>59</v>
      </c>
      <c r="F2182" s="841">
        <v>12.32</v>
      </c>
      <c r="G2182" s="841"/>
      <c r="H2182" s="842"/>
      <c r="I2182" s="843">
        <f>ROUND(F2182*D2182,4)</f>
        <v>4.0342000000000002</v>
      </c>
      <c r="J2182" s="645"/>
      <c r="K2182" s="659"/>
      <c r="L2182" s="654"/>
      <c r="M2182" s="655"/>
      <c r="N2182" s="655"/>
      <c r="O2182" s="1"/>
      <c r="P2182" s="1"/>
      <c r="R2182" s="650"/>
      <c r="S2182" s="645"/>
      <c r="T2182" s="659"/>
      <c r="U2182" s="654"/>
      <c r="V2182" s="655"/>
      <c r="W2182" s="655"/>
      <c r="X2182" s="1"/>
      <c r="Y2182" s="1"/>
      <c r="AA2182" s="650"/>
      <c r="AB2182" s="645"/>
      <c r="AC2182" s="659"/>
      <c r="AD2182" s="654"/>
      <c r="AE2182" s="655"/>
      <c r="AF2182" s="655"/>
      <c r="AG2182" s="1"/>
      <c r="AH2182" s="1"/>
      <c r="AJ2182" s="650"/>
      <c r="AK2182" s="645"/>
      <c r="AL2182" s="659"/>
      <c r="AM2182" s="654"/>
      <c r="AN2182" s="655"/>
      <c r="AO2182" s="655"/>
      <c r="AP2182" s="1"/>
      <c r="AQ2182" s="1"/>
      <c r="AS2182" s="650"/>
      <c r="AT2182" s="645"/>
      <c r="AU2182" s="659"/>
      <c r="AV2182" s="654"/>
      <c r="AW2182" s="655"/>
      <c r="AX2182" s="655"/>
      <c r="AY2182" s="1"/>
      <c r="AZ2182" s="1"/>
      <c r="BB2182" s="650"/>
      <c r="BC2182" s="645"/>
      <c r="BD2182" s="659"/>
      <c r="BE2182" s="654"/>
      <c r="BF2182" s="655"/>
      <c r="BG2182" s="655"/>
      <c r="BH2182" s="1"/>
      <c r="BI2182" s="1"/>
      <c r="BK2182" s="650"/>
      <c r="BL2182" s="645"/>
      <c r="BM2182" s="659"/>
      <c r="BN2182" s="654"/>
      <c r="BO2182" s="655"/>
      <c r="BP2182" s="655"/>
      <c r="BQ2182" s="1"/>
      <c r="BR2182" s="1"/>
      <c r="BT2182" s="650"/>
      <c r="BU2182" s="645"/>
      <c r="BV2182" s="659"/>
      <c r="BW2182" s="654"/>
      <c r="BX2182" s="655"/>
      <c r="BY2182" s="655"/>
      <c r="BZ2182" s="1"/>
      <c r="CA2182" s="1"/>
      <c r="CC2182" s="650"/>
      <c r="CD2182" s="645"/>
      <c r="CE2182" s="659"/>
      <c r="CF2182" s="654"/>
      <c r="CG2182" s="655"/>
      <c r="CH2182" s="655"/>
      <c r="CI2182" s="1"/>
      <c r="CJ2182" s="1"/>
      <c r="CL2182" s="650"/>
      <c r="CM2182" s="645"/>
      <c r="CN2182" s="659"/>
      <c r="CO2182" s="654"/>
      <c r="CP2182" s="655"/>
      <c r="CQ2182" s="655"/>
      <c r="CR2182" s="1"/>
      <c r="CS2182" s="1"/>
      <c r="CU2182" s="650"/>
      <c r="CV2182" s="645"/>
      <c r="CW2182" s="659"/>
      <c r="CX2182" s="654"/>
      <c r="CY2182" s="655"/>
      <c r="CZ2182" s="655"/>
      <c r="DA2182" s="1"/>
      <c r="DB2182" s="1"/>
      <c r="DD2182" s="650"/>
      <c r="DE2182" s="645"/>
      <c r="DF2182" s="659"/>
      <c r="DG2182" s="654"/>
      <c r="DH2182" s="655"/>
      <c r="DI2182" s="655"/>
      <c r="DJ2182" s="1"/>
      <c r="DK2182" s="1"/>
      <c r="DM2182" s="650"/>
      <c r="DN2182" s="645"/>
      <c r="DO2182" s="659"/>
      <c r="DP2182" s="654"/>
      <c r="DQ2182" s="655"/>
      <c r="DR2182" s="655"/>
      <c r="DS2182" s="1"/>
      <c r="DT2182" s="1"/>
      <c r="DV2182" s="650"/>
      <c r="DW2182" s="645"/>
      <c r="DX2182" s="659"/>
      <c r="DY2182" s="654"/>
      <c r="DZ2182" s="655"/>
      <c r="EA2182" s="655"/>
      <c r="EB2182" s="1"/>
      <c r="EC2182" s="1"/>
      <c r="EE2182" s="650"/>
      <c r="EF2182" s="645"/>
      <c r="EG2182" s="659"/>
      <c r="EH2182" s="654"/>
      <c r="EI2182" s="655"/>
      <c r="EJ2182" s="655"/>
      <c r="EK2182" s="1"/>
      <c r="EL2182" s="1"/>
      <c r="EN2182" s="650"/>
      <c r="EO2182" s="645"/>
      <c r="EP2182" s="659"/>
      <c r="EQ2182" s="654"/>
      <c r="ER2182" s="655"/>
      <c r="ES2182" s="655"/>
      <c r="ET2182" s="1"/>
      <c r="EU2182" s="1"/>
      <c r="EW2182" s="650"/>
      <c r="EX2182" s="645"/>
      <c r="EY2182" s="659"/>
      <c r="EZ2182" s="654"/>
      <c r="FA2182" s="655"/>
      <c r="FB2182" s="655"/>
      <c r="FC2182" s="1"/>
      <c r="FD2182" s="1"/>
      <c r="FF2182" s="650"/>
      <c r="FG2182" s="645"/>
      <c r="FH2182" s="659"/>
      <c r="FI2182" s="654"/>
      <c r="FJ2182" s="655"/>
      <c r="FK2182" s="655"/>
      <c r="FL2182" s="1"/>
      <c r="FM2182" s="1"/>
      <c r="FO2182" s="650"/>
      <c r="FP2182" s="645"/>
      <c r="FQ2182" s="659"/>
      <c r="FR2182" s="654"/>
      <c r="FS2182" s="655"/>
      <c r="FT2182" s="655"/>
      <c r="FU2182" s="1"/>
      <c r="FV2182" s="1"/>
      <c r="FX2182" s="650"/>
      <c r="FY2182" s="645"/>
      <c r="FZ2182" s="659"/>
      <c r="GA2182" s="654"/>
      <c r="GB2182" s="655"/>
      <c r="GC2182" s="655"/>
      <c r="GD2182" s="1"/>
      <c r="GE2182" s="1"/>
      <c r="GG2182" s="650"/>
      <c r="GH2182" s="645"/>
      <c r="GI2182" s="659"/>
      <c r="GJ2182" s="654"/>
      <c r="GK2182" s="655"/>
      <c r="GL2182" s="655"/>
      <c r="GM2182" s="1"/>
      <c r="GN2182" s="1"/>
      <c r="GP2182" s="650"/>
      <c r="GQ2182" s="645"/>
      <c r="GR2182" s="659"/>
      <c r="GS2182" s="654"/>
      <c r="GT2182" s="655"/>
      <c r="GU2182" s="655"/>
      <c r="GV2182" s="1"/>
      <c r="GW2182" s="1"/>
      <c r="GY2182" s="650"/>
      <c r="GZ2182" s="645"/>
      <c r="HA2182" s="659"/>
      <c r="HB2182" s="654"/>
      <c r="HC2182" s="655"/>
      <c r="HD2182" s="655"/>
      <c r="HE2182" s="1"/>
      <c r="HF2182" s="1"/>
      <c r="HH2182" s="650"/>
      <c r="HI2182" s="645"/>
      <c r="HJ2182" s="659"/>
      <c r="HK2182" s="654"/>
      <c r="HL2182" s="655"/>
      <c r="HM2182" s="655"/>
      <c r="HN2182" s="1"/>
      <c r="HO2182" s="1"/>
      <c r="HQ2182" s="650"/>
      <c r="HR2182" s="645"/>
      <c r="HS2182" s="659"/>
      <c r="HT2182" s="654"/>
      <c r="HU2182" s="655"/>
      <c r="HV2182" s="655"/>
      <c r="HW2182" s="1"/>
      <c r="HX2182" s="1"/>
      <c r="HZ2182" s="650"/>
      <c r="IA2182" s="645"/>
      <c r="IB2182" s="659"/>
      <c r="IC2182" s="654"/>
      <c r="ID2182" s="655"/>
      <c r="IE2182" s="655"/>
      <c r="IF2182" s="1"/>
      <c r="IG2182" s="1"/>
      <c r="II2182" s="650"/>
      <c r="IJ2182" s="645"/>
      <c r="IK2182" s="659"/>
      <c r="IL2182" s="654"/>
      <c r="IM2182" s="655"/>
      <c r="IN2182" s="655"/>
      <c r="IO2182" s="1"/>
      <c r="IP2182" s="1"/>
      <c r="IR2182" s="650"/>
      <c r="IS2182" s="645"/>
      <c r="IT2182" s="659"/>
      <c r="IU2182" s="654"/>
      <c r="IV2182" s="655"/>
      <c r="IW2182" s="655"/>
      <c r="IX2182" s="1"/>
      <c r="IY2182" s="1"/>
      <c r="JA2182" s="650"/>
      <c r="JB2182" s="645"/>
      <c r="JC2182" s="659"/>
      <c r="JD2182" s="654"/>
      <c r="JE2182" s="655"/>
      <c r="JF2182" s="655"/>
      <c r="JG2182" s="1"/>
      <c r="JH2182" s="1"/>
      <c r="JJ2182" s="650"/>
      <c r="JK2182" s="645"/>
      <c r="JL2182" s="659"/>
      <c r="JM2182" s="654"/>
      <c r="JN2182" s="655"/>
      <c r="JO2182" s="655"/>
      <c r="JP2182" s="1"/>
      <c r="JQ2182" s="1"/>
      <c r="JS2182" s="650"/>
      <c r="JT2182" s="645"/>
      <c r="JU2182" s="659"/>
      <c r="JV2182" s="654"/>
      <c r="JW2182" s="655"/>
      <c r="JX2182" s="655"/>
      <c r="JY2182" s="1"/>
      <c r="JZ2182" s="1"/>
      <c r="KB2182" s="650"/>
      <c r="KC2182" s="645"/>
      <c r="KD2182" s="659"/>
      <c r="KE2182" s="654"/>
      <c r="KF2182" s="655"/>
      <c r="KG2182" s="655"/>
      <c r="KH2182" s="1"/>
      <c r="KI2182" s="1"/>
      <c r="KK2182" s="650"/>
      <c r="KL2182" s="645"/>
      <c r="KM2182" s="659"/>
      <c r="KN2182" s="654"/>
      <c r="KO2182" s="655"/>
      <c r="KP2182" s="655"/>
      <c r="KQ2182" s="1"/>
      <c r="KR2182" s="1"/>
      <c r="KT2182" s="650"/>
      <c r="KU2182" s="645"/>
      <c r="KV2182" s="659"/>
      <c r="KW2182" s="654"/>
      <c r="KX2182" s="655"/>
      <c r="KY2182" s="655"/>
      <c r="KZ2182" s="1"/>
      <c r="LA2182" s="1"/>
      <c r="LC2182" s="650"/>
      <c r="LD2182" s="645"/>
      <c r="LE2182" s="659"/>
      <c r="LF2182" s="654"/>
      <c r="LG2182" s="655"/>
      <c r="LH2182" s="655"/>
      <c r="LI2182" s="1"/>
      <c r="LJ2182" s="1"/>
      <c r="LL2182" s="650"/>
      <c r="LM2182" s="645"/>
      <c r="LN2182" s="659"/>
      <c r="LO2182" s="654"/>
      <c r="LP2182" s="655"/>
      <c r="LQ2182" s="655"/>
      <c r="LR2182" s="1"/>
      <c r="LS2182" s="1"/>
      <c r="LU2182" s="650"/>
      <c r="LV2182" s="645"/>
      <c r="LW2182" s="659"/>
      <c r="LX2182" s="654"/>
      <c r="LY2182" s="655"/>
      <c r="LZ2182" s="655"/>
      <c r="MA2182" s="1"/>
      <c r="MB2182" s="1"/>
      <c r="MD2182" s="650"/>
      <c r="ME2182" s="645"/>
      <c r="MF2182" s="659"/>
      <c r="MG2182" s="654"/>
      <c r="MH2182" s="655"/>
      <c r="MI2182" s="655"/>
      <c r="MJ2182" s="1"/>
      <c r="MK2182" s="1"/>
      <c r="MM2182" s="650"/>
      <c r="MN2182" s="645"/>
      <c r="MO2182" s="659"/>
      <c r="MP2182" s="654"/>
      <c r="MQ2182" s="655"/>
      <c r="MR2182" s="655"/>
      <c r="MS2182" s="1"/>
      <c r="MT2182" s="1"/>
      <c r="MV2182" s="650"/>
      <c r="MW2182" s="645"/>
      <c r="MX2182" s="659"/>
      <c r="MY2182" s="654"/>
      <c r="MZ2182" s="655"/>
      <c r="NA2182" s="655"/>
      <c r="NB2182" s="1"/>
      <c r="NC2182" s="1"/>
      <c r="NE2182" s="650"/>
      <c r="NF2182" s="645"/>
      <c r="NG2182" s="659"/>
      <c r="NH2182" s="654"/>
      <c r="NI2182" s="655"/>
      <c r="NJ2182" s="655"/>
      <c r="NK2182" s="1"/>
      <c r="NL2182" s="1"/>
      <c r="NN2182" s="650"/>
      <c r="NO2182" s="645"/>
      <c r="NP2182" s="659"/>
      <c r="NQ2182" s="654"/>
      <c r="NR2182" s="655"/>
      <c r="NS2182" s="655"/>
      <c r="NT2182" s="1"/>
      <c r="NU2182" s="1"/>
      <c r="NW2182" s="650"/>
      <c r="NX2182" s="645"/>
      <c r="NY2182" s="659"/>
      <c r="NZ2182" s="654"/>
      <c r="OA2182" s="655"/>
      <c r="OB2182" s="655"/>
      <c r="OC2182" s="1"/>
      <c r="OD2182" s="1"/>
      <c r="OF2182" s="650"/>
      <c r="OG2182" s="645"/>
      <c r="OH2182" s="659"/>
      <c r="OI2182" s="654"/>
      <c r="OJ2182" s="655"/>
      <c r="OK2182" s="655"/>
      <c r="OL2182" s="1"/>
      <c r="OM2182" s="1"/>
      <c r="OO2182" s="650"/>
      <c r="OP2182" s="645"/>
      <c r="OQ2182" s="659"/>
      <c r="OR2182" s="654"/>
      <c r="OS2182" s="655"/>
      <c r="OT2182" s="655"/>
      <c r="OU2182" s="1"/>
      <c r="OV2182" s="1"/>
      <c r="OX2182" s="650"/>
      <c r="OY2182" s="645"/>
      <c r="OZ2182" s="659"/>
      <c r="PA2182" s="654"/>
      <c r="PB2182" s="655"/>
      <c r="PC2182" s="655"/>
      <c r="PD2182" s="1"/>
      <c r="PE2182" s="1"/>
      <c r="PG2182" s="650"/>
      <c r="PH2182" s="645"/>
      <c r="PI2182" s="659"/>
      <c r="PJ2182" s="654"/>
      <c r="PK2182" s="655"/>
      <c r="PL2182" s="655"/>
      <c r="PM2182" s="1"/>
      <c r="PN2182" s="1"/>
      <c r="PP2182" s="650"/>
      <c r="PQ2182" s="645"/>
      <c r="PR2182" s="659"/>
      <c r="PS2182" s="654"/>
      <c r="PT2182" s="655"/>
      <c r="PU2182" s="655"/>
      <c r="PV2182" s="1"/>
      <c r="PW2182" s="1"/>
      <c r="PY2182" s="650"/>
      <c r="PZ2182" s="645"/>
      <c r="QA2182" s="659"/>
      <c r="QB2182" s="654"/>
      <c r="QC2182" s="655"/>
      <c r="QD2182" s="655"/>
      <c r="QE2182" s="1"/>
      <c r="QF2182" s="1"/>
      <c r="QH2182" s="650"/>
      <c r="QI2182" s="645"/>
      <c r="QJ2182" s="659"/>
      <c r="QK2182" s="654"/>
      <c r="QL2182" s="655"/>
      <c r="QM2182" s="655"/>
      <c r="QN2182" s="1"/>
      <c r="QO2182" s="1"/>
      <c r="QQ2182" s="650"/>
      <c r="QR2182" s="645"/>
      <c r="QS2182" s="659"/>
      <c r="QT2182" s="654"/>
      <c r="QU2182" s="655"/>
      <c r="QV2182" s="655"/>
      <c r="QW2182" s="1"/>
      <c r="QX2182" s="1"/>
      <c r="QZ2182" s="650"/>
      <c r="RA2182" s="645"/>
      <c r="RB2182" s="659"/>
      <c r="RC2182" s="654"/>
      <c r="RD2182" s="655"/>
      <c r="RE2182" s="655"/>
      <c r="RF2182" s="1"/>
      <c r="RG2182" s="1"/>
      <c r="RI2182" s="650"/>
      <c r="RJ2182" s="645"/>
      <c r="RK2182" s="659"/>
      <c r="RL2182" s="654"/>
      <c r="RM2182" s="655"/>
      <c r="RN2182" s="655"/>
      <c r="RO2182" s="1"/>
      <c r="RP2182" s="1"/>
      <c r="RR2182" s="650"/>
      <c r="RS2182" s="645"/>
      <c r="RT2182" s="659"/>
      <c r="RU2182" s="654"/>
      <c r="RV2182" s="655"/>
      <c r="RW2182" s="655"/>
      <c r="RX2182" s="1"/>
      <c r="RY2182" s="1"/>
      <c r="SA2182" s="650"/>
      <c r="SB2182" s="645"/>
      <c r="SC2182" s="659"/>
      <c r="SD2182" s="654"/>
      <c r="SE2182" s="655"/>
      <c r="SF2182" s="655"/>
      <c r="SG2182" s="1"/>
      <c r="SH2182" s="1"/>
      <c r="SJ2182" s="650"/>
      <c r="SK2182" s="645"/>
      <c r="SL2182" s="659"/>
      <c r="SM2182" s="654"/>
      <c r="SN2182" s="655"/>
      <c r="SO2182" s="655"/>
      <c r="SP2182" s="1"/>
      <c r="SQ2182" s="1"/>
      <c r="SS2182" s="650"/>
      <c r="ST2182" s="645"/>
      <c r="SU2182" s="659"/>
      <c r="SV2182" s="654"/>
      <c r="SW2182" s="655"/>
      <c r="SX2182" s="655"/>
      <c r="SY2182" s="1"/>
      <c r="SZ2182" s="1"/>
      <c r="TB2182" s="650"/>
      <c r="TC2182" s="645"/>
      <c r="TD2182" s="659"/>
      <c r="TE2182" s="654"/>
      <c r="TF2182" s="655"/>
      <c r="TG2182" s="655"/>
      <c r="TH2182" s="1"/>
      <c r="TI2182" s="1"/>
      <c r="TK2182" s="650"/>
      <c r="TL2182" s="645"/>
      <c r="TM2182" s="659"/>
      <c r="TN2182" s="654"/>
      <c r="TO2182" s="655"/>
      <c r="TP2182" s="655"/>
      <c r="TQ2182" s="1"/>
      <c r="TR2182" s="1"/>
      <c r="TT2182" s="650"/>
      <c r="TU2182" s="645"/>
      <c r="TV2182" s="659"/>
      <c r="TW2182" s="654"/>
      <c r="TX2182" s="655"/>
      <c r="TY2182" s="655"/>
      <c r="TZ2182" s="1"/>
      <c r="UA2182" s="1"/>
      <c r="UC2182" s="650"/>
      <c r="UD2182" s="645"/>
      <c r="UE2182" s="659"/>
      <c r="UF2182" s="654"/>
      <c r="UG2182" s="655"/>
      <c r="UH2182" s="655"/>
      <c r="UI2182" s="1"/>
      <c r="UJ2182" s="1"/>
      <c r="UL2182" s="650"/>
      <c r="UM2182" s="645"/>
      <c r="UN2182" s="659"/>
      <c r="UO2182" s="654"/>
      <c r="UP2182" s="655"/>
      <c r="UQ2182" s="655"/>
      <c r="UR2182" s="1"/>
      <c r="US2182" s="1"/>
      <c r="UU2182" s="650"/>
      <c r="UV2182" s="645"/>
      <c r="UW2182" s="659"/>
      <c r="UX2182" s="654"/>
      <c r="UY2182" s="655"/>
      <c r="UZ2182" s="655"/>
      <c r="VA2182" s="1"/>
      <c r="VB2182" s="1"/>
      <c r="VD2182" s="650"/>
      <c r="VE2182" s="645"/>
      <c r="VF2182" s="659"/>
      <c r="VG2182" s="654"/>
      <c r="VH2182" s="655"/>
      <c r="VI2182" s="655"/>
      <c r="VJ2182" s="1"/>
      <c r="VK2182" s="1"/>
      <c r="VM2182" s="650"/>
      <c r="VN2182" s="645"/>
      <c r="VO2182" s="659"/>
      <c r="VP2182" s="654"/>
      <c r="VQ2182" s="655"/>
      <c r="VR2182" s="655"/>
      <c r="VS2182" s="1"/>
      <c r="VT2182" s="1"/>
      <c r="VV2182" s="650"/>
      <c r="VW2182" s="645"/>
      <c r="VX2182" s="659"/>
      <c r="VY2182" s="654"/>
      <c r="VZ2182" s="655"/>
      <c r="WA2182" s="655"/>
      <c r="WB2182" s="1"/>
      <c r="WC2182" s="1"/>
      <c r="WE2182" s="650"/>
      <c r="WF2182" s="645"/>
      <c r="WG2182" s="659"/>
      <c r="WH2182" s="654"/>
      <c r="WI2182" s="655"/>
      <c r="WJ2182" s="655"/>
      <c r="WK2182" s="1"/>
      <c r="WL2182" s="1"/>
      <c r="WN2182" s="650"/>
      <c r="WO2182" s="645"/>
      <c r="WP2182" s="659"/>
      <c r="WQ2182" s="654"/>
      <c r="WR2182" s="655"/>
      <c r="WS2182" s="655"/>
      <c r="WT2182" s="1"/>
      <c r="WU2182" s="1"/>
      <c r="WW2182" s="650"/>
      <c r="WX2182" s="645"/>
      <c r="WY2182" s="659"/>
      <c r="WZ2182" s="654"/>
      <c r="XA2182" s="655"/>
      <c r="XB2182" s="655"/>
      <c r="XC2182" s="1"/>
      <c r="XD2182" s="1"/>
      <c r="XF2182" s="650"/>
      <c r="XG2182" s="645"/>
      <c r="XH2182" s="659"/>
      <c r="XI2182" s="654"/>
      <c r="XJ2182" s="655"/>
      <c r="XK2182" s="655"/>
      <c r="XL2182" s="1"/>
      <c r="XM2182" s="1"/>
      <c r="XO2182" s="650"/>
      <c r="XP2182" s="645"/>
      <c r="XQ2182" s="659"/>
      <c r="XR2182" s="654"/>
      <c r="XS2182" s="655"/>
      <c r="XT2182" s="655"/>
      <c r="XU2182" s="1"/>
      <c r="XV2182" s="1"/>
      <c r="XX2182" s="650"/>
      <c r="XY2182" s="645"/>
      <c r="XZ2182" s="659"/>
      <c r="YA2182" s="654"/>
      <c r="YB2182" s="655"/>
      <c r="YC2182" s="655"/>
      <c r="YD2182" s="1"/>
      <c r="YE2182" s="1"/>
      <c r="YG2182" s="650"/>
      <c r="YH2182" s="645"/>
      <c r="YI2182" s="659"/>
      <c r="YJ2182" s="654"/>
      <c r="YK2182" s="655"/>
      <c r="YL2182" s="655"/>
      <c r="YM2182" s="1"/>
      <c r="YN2182" s="1"/>
      <c r="YP2182" s="650"/>
      <c r="YQ2182" s="645"/>
      <c r="YR2182" s="659"/>
      <c r="YS2182" s="654"/>
      <c r="YT2182" s="655"/>
      <c r="YU2182" s="655"/>
      <c r="YV2182" s="1"/>
      <c r="YW2182" s="1"/>
      <c r="YY2182" s="650"/>
      <c r="YZ2182" s="645"/>
      <c r="ZA2182" s="659"/>
      <c r="ZB2182" s="654"/>
      <c r="ZC2182" s="655"/>
      <c r="ZD2182" s="655"/>
      <c r="ZE2182" s="1"/>
      <c r="ZF2182" s="1"/>
      <c r="ZH2182" s="650"/>
      <c r="ZI2182" s="645"/>
      <c r="ZJ2182" s="659"/>
      <c r="ZK2182" s="654"/>
      <c r="ZL2182" s="655"/>
      <c r="ZM2182" s="655"/>
      <c r="ZN2182" s="1"/>
      <c r="ZO2182" s="1"/>
      <c r="ZQ2182" s="650"/>
      <c r="ZR2182" s="645"/>
      <c r="ZS2182" s="659"/>
      <c r="ZT2182" s="654"/>
      <c r="ZU2182" s="655"/>
      <c r="ZV2182" s="655"/>
      <c r="ZW2182" s="1"/>
      <c r="ZX2182" s="1"/>
      <c r="ZZ2182" s="650"/>
      <c r="AAA2182" s="645"/>
      <c r="AAB2182" s="659"/>
      <c r="AAC2182" s="654"/>
      <c r="AAD2182" s="655"/>
      <c r="AAE2182" s="655"/>
      <c r="AAF2182" s="1"/>
      <c r="AAG2182" s="1"/>
      <c r="AAI2182" s="650"/>
      <c r="AAJ2182" s="645"/>
      <c r="AAK2182" s="659"/>
      <c r="AAL2182" s="654"/>
      <c r="AAM2182" s="655"/>
      <c r="AAN2182" s="655"/>
      <c r="AAO2182" s="1"/>
      <c r="AAP2182" s="1"/>
      <c r="AAR2182" s="650"/>
      <c r="AAS2182" s="645"/>
      <c r="AAT2182" s="659"/>
      <c r="AAU2182" s="654"/>
      <c r="AAV2182" s="655"/>
      <c r="AAW2182" s="655"/>
      <c r="AAX2182" s="1"/>
      <c r="AAY2182" s="1"/>
      <c r="ABA2182" s="650"/>
      <c r="ABB2182" s="645"/>
      <c r="ABC2182" s="659"/>
      <c r="ABD2182" s="654"/>
      <c r="ABE2182" s="655"/>
      <c r="ABF2182" s="655"/>
      <c r="ABG2182" s="1"/>
      <c r="ABH2182" s="1"/>
      <c r="ABJ2182" s="650"/>
      <c r="ABK2182" s="645"/>
      <c r="ABL2182" s="659"/>
      <c r="ABM2182" s="654"/>
      <c r="ABN2182" s="655"/>
      <c r="ABO2182" s="655"/>
      <c r="ABP2182" s="1"/>
      <c r="ABQ2182" s="1"/>
      <c r="ABS2182" s="650"/>
      <c r="ABT2182" s="645"/>
      <c r="ABU2182" s="659"/>
      <c r="ABV2182" s="654"/>
      <c r="ABW2182" s="655"/>
      <c r="ABX2182" s="655"/>
      <c r="ABY2182" s="1"/>
      <c r="ABZ2182" s="1"/>
      <c r="ACB2182" s="650"/>
      <c r="ACC2182" s="645"/>
      <c r="ACD2182" s="659"/>
      <c r="ACE2182" s="654"/>
      <c r="ACF2182" s="655"/>
      <c r="ACG2182" s="655"/>
      <c r="ACH2182" s="1"/>
      <c r="ACI2182" s="1"/>
      <c r="ACK2182" s="650"/>
      <c r="ACL2182" s="645"/>
      <c r="ACM2182" s="659"/>
      <c r="ACN2182" s="654"/>
      <c r="ACO2182" s="655"/>
      <c r="ACP2182" s="655"/>
      <c r="ACQ2182" s="1"/>
      <c r="ACR2182" s="1"/>
      <c r="ACT2182" s="650"/>
      <c r="ACU2182" s="645"/>
      <c r="ACV2182" s="659"/>
      <c r="ACW2182" s="654"/>
      <c r="ACX2182" s="655"/>
      <c r="ACY2182" s="655"/>
      <c r="ACZ2182" s="1"/>
      <c r="ADA2182" s="1"/>
      <c r="ADC2182" s="650"/>
      <c r="ADD2182" s="645"/>
      <c r="ADE2182" s="659"/>
      <c r="ADF2182" s="654"/>
      <c r="ADG2182" s="655"/>
      <c r="ADH2182" s="655"/>
      <c r="ADI2182" s="1"/>
      <c r="ADJ2182" s="1"/>
      <c r="ADL2182" s="650"/>
      <c r="ADM2182" s="645"/>
      <c r="ADN2182" s="659"/>
      <c r="ADO2182" s="654"/>
      <c r="ADP2182" s="655"/>
      <c r="ADQ2182" s="655"/>
      <c r="ADR2182" s="1"/>
      <c r="ADS2182" s="1"/>
      <c r="ADU2182" s="650"/>
      <c r="ADV2182" s="645"/>
      <c r="ADW2182" s="659"/>
      <c r="ADX2182" s="654"/>
      <c r="ADY2182" s="655"/>
      <c r="ADZ2182" s="655"/>
      <c r="AEA2182" s="1"/>
      <c r="AEB2182" s="1"/>
      <c r="AED2182" s="650"/>
      <c r="AEE2182" s="645"/>
      <c r="AEF2182" s="659"/>
      <c r="AEG2182" s="654"/>
      <c r="AEH2182" s="655"/>
      <c r="AEI2182" s="655"/>
      <c r="AEJ2182" s="1"/>
      <c r="AEK2182" s="1"/>
      <c r="AEM2182" s="650"/>
      <c r="AEN2182" s="645"/>
      <c r="AEO2182" s="659"/>
      <c r="AEP2182" s="654"/>
      <c r="AEQ2182" s="655"/>
      <c r="AER2182" s="655"/>
      <c r="AES2182" s="1"/>
      <c r="AET2182" s="1"/>
      <c r="AEV2182" s="650"/>
      <c r="AEW2182" s="645"/>
      <c r="AEX2182" s="659"/>
      <c r="AEY2182" s="654"/>
      <c r="AEZ2182" s="655"/>
      <c r="AFA2182" s="655"/>
      <c r="AFB2182" s="1"/>
      <c r="AFC2182" s="1"/>
      <c r="AFE2182" s="650"/>
      <c r="AFF2182" s="645"/>
      <c r="AFG2182" s="659"/>
      <c r="AFH2182" s="654"/>
      <c r="AFI2182" s="655"/>
      <c r="AFJ2182" s="655"/>
      <c r="AFK2182" s="1"/>
      <c r="AFL2182" s="1"/>
      <c r="AFN2182" s="650"/>
      <c r="AFO2182" s="645"/>
      <c r="AFP2182" s="659"/>
      <c r="AFQ2182" s="654"/>
      <c r="AFR2182" s="655"/>
      <c r="AFS2182" s="655"/>
      <c r="AFT2182" s="1"/>
      <c r="AFU2182" s="1"/>
      <c r="AFW2182" s="650"/>
      <c r="AFX2182" s="645"/>
      <c r="AFY2182" s="659"/>
      <c r="AFZ2182" s="654"/>
      <c r="AGA2182" s="655"/>
      <c r="AGB2182" s="655"/>
      <c r="AGC2182" s="1"/>
      <c r="AGD2182" s="1"/>
      <c r="AGF2182" s="650"/>
      <c r="AGG2182" s="645"/>
      <c r="AGH2182" s="659"/>
      <c r="AGI2182" s="654"/>
      <c r="AGJ2182" s="655"/>
      <c r="AGK2182" s="655"/>
      <c r="AGL2182" s="1"/>
      <c r="AGM2182" s="1"/>
      <c r="AGO2182" s="650"/>
      <c r="AGP2182" s="645"/>
      <c r="AGQ2182" s="659"/>
      <c r="AGR2182" s="654"/>
      <c r="AGS2182" s="655"/>
      <c r="AGT2182" s="655"/>
      <c r="AGU2182" s="1"/>
      <c r="AGV2182" s="1"/>
      <c r="AGX2182" s="650"/>
      <c r="AGY2182" s="645"/>
      <c r="AGZ2182" s="659"/>
      <c r="AHA2182" s="654"/>
      <c r="AHB2182" s="655"/>
      <c r="AHC2182" s="655"/>
      <c r="AHD2182" s="1"/>
      <c r="AHE2182" s="1"/>
      <c r="AHG2182" s="650"/>
      <c r="AHH2182" s="645"/>
      <c r="AHI2182" s="659"/>
      <c r="AHJ2182" s="654"/>
      <c r="AHK2182" s="655"/>
      <c r="AHL2182" s="655"/>
      <c r="AHM2182" s="1"/>
      <c r="AHN2182" s="1"/>
      <c r="AHP2182" s="650"/>
      <c r="AHQ2182" s="645"/>
      <c r="AHR2182" s="659"/>
      <c r="AHS2182" s="654"/>
      <c r="AHT2182" s="655"/>
      <c r="AHU2182" s="655"/>
      <c r="AHV2182" s="1"/>
      <c r="AHW2182" s="1"/>
      <c r="AHY2182" s="650"/>
      <c r="AHZ2182" s="645"/>
      <c r="AIA2182" s="659"/>
      <c r="AIB2182" s="654"/>
      <c r="AIC2182" s="655"/>
      <c r="AID2182" s="655"/>
      <c r="AIE2182" s="1"/>
      <c r="AIF2182" s="1"/>
      <c r="AIH2182" s="650"/>
      <c r="AII2182" s="645"/>
      <c r="AIJ2182" s="659"/>
      <c r="AIK2182" s="654"/>
      <c r="AIL2182" s="655"/>
      <c r="AIM2182" s="655"/>
      <c r="AIN2182" s="1"/>
      <c r="AIO2182" s="1"/>
      <c r="AIQ2182" s="650"/>
      <c r="AIR2182" s="645"/>
      <c r="AIS2182" s="659"/>
      <c r="AIT2182" s="654"/>
      <c r="AIU2182" s="655"/>
      <c r="AIV2182" s="655"/>
      <c r="AIW2182" s="1"/>
      <c r="AIX2182" s="1"/>
      <c r="AIZ2182" s="650"/>
      <c r="AJA2182" s="645"/>
      <c r="AJB2182" s="659"/>
      <c r="AJC2182" s="654"/>
      <c r="AJD2182" s="655"/>
      <c r="AJE2182" s="655"/>
      <c r="AJF2182" s="1"/>
      <c r="AJG2182" s="1"/>
      <c r="AJI2182" s="650"/>
      <c r="AJJ2182" s="645"/>
      <c r="AJK2182" s="659"/>
      <c r="AJL2182" s="654"/>
      <c r="AJM2182" s="655"/>
      <c r="AJN2182" s="655"/>
      <c r="AJO2182" s="1"/>
      <c r="AJP2182" s="1"/>
      <c r="AJR2182" s="650"/>
      <c r="AJS2182" s="645"/>
      <c r="AJT2182" s="659"/>
      <c r="AJU2182" s="654"/>
      <c r="AJV2182" s="655"/>
      <c r="AJW2182" s="655"/>
      <c r="AJX2182" s="1"/>
      <c r="AJY2182" s="1"/>
      <c r="AKA2182" s="650"/>
      <c r="AKB2182" s="645"/>
      <c r="AKC2182" s="659"/>
      <c r="AKD2182" s="654"/>
      <c r="AKE2182" s="655"/>
      <c r="AKF2182" s="655"/>
      <c r="AKG2182" s="1"/>
      <c r="AKH2182" s="1"/>
      <c r="AKJ2182" s="650"/>
      <c r="AKK2182" s="645"/>
      <c r="AKL2182" s="659"/>
      <c r="AKM2182" s="654"/>
      <c r="AKN2182" s="655"/>
      <c r="AKO2182" s="655"/>
      <c r="AKP2182" s="1"/>
      <c r="AKQ2182" s="1"/>
      <c r="AKS2182" s="650"/>
      <c r="AKT2182" s="645"/>
      <c r="AKU2182" s="659"/>
      <c r="AKV2182" s="654"/>
      <c r="AKW2182" s="655"/>
      <c r="AKX2182" s="655"/>
      <c r="AKY2182" s="1"/>
      <c r="AKZ2182" s="1"/>
      <c r="ALB2182" s="650"/>
      <c r="ALC2182" s="645"/>
      <c r="ALD2182" s="659"/>
      <c r="ALE2182" s="654"/>
      <c r="ALF2182" s="655"/>
      <c r="ALG2182" s="655"/>
      <c r="ALH2182" s="1"/>
      <c r="ALI2182" s="1"/>
      <c r="ALK2182" s="650"/>
      <c r="ALL2182" s="645"/>
      <c r="ALM2182" s="659"/>
      <c r="ALN2182" s="654"/>
      <c r="ALO2182" s="655"/>
      <c r="ALP2182" s="655"/>
      <c r="ALQ2182" s="1"/>
      <c r="ALR2182" s="1"/>
      <c r="ALT2182" s="650"/>
      <c r="ALU2182" s="645"/>
      <c r="ALV2182" s="659"/>
      <c r="ALW2182" s="654"/>
      <c r="ALX2182" s="655"/>
      <c r="ALY2182" s="655"/>
      <c r="ALZ2182" s="1"/>
      <c r="AMA2182" s="1"/>
      <c r="AMC2182" s="650"/>
      <c r="AMD2182" s="645"/>
      <c r="AME2182" s="659"/>
      <c r="AMF2182" s="654"/>
      <c r="AMG2182" s="655"/>
      <c r="AMH2182" s="655"/>
      <c r="AMI2182" s="1"/>
      <c r="AMJ2182" s="1"/>
      <c r="AML2182" s="650"/>
      <c r="AMM2182" s="645"/>
      <c r="AMN2182" s="659"/>
      <c r="AMO2182" s="654"/>
      <c r="AMP2182" s="655"/>
      <c r="AMQ2182" s="655"/>
      <c r="AMR2182" s="1"/>
      <c r="AMS2182" s="1"/>
      <c r="AMU2182" s="650"/>
      <c r="AMV2182" s="645"/>
      <c r="AMW2182" s="659"/>
      <c r="AMX2182" s="654"/>
      <c r="AMY2182" s="655"/>
      <c r="AMZ2182" s="655"/>
      <c r="ANA2182" s="1"/>
      <c r="ANB2182" s="1"/>
      <c r="AND2182" s="650"/>
      <c r="ANE2182" s="645"/>
      <c r="ANF2182" s="659"/>
      <c r="ANG2182" s="654"/>
      <c r="ANH2182" s="655"/>
      <c r="ANI2182" s="655"/>
      <c r="ANJ2182" s="1"/>
      <c r="ANK2182" s="1"/>
      <c r="ANM2182" s="650"/>
      <c r="ANN2182" s="645"/>
      <c r="ANO2182" s="659"/>
      <c r="ANP2182" s="654"/>
      <c r="ANQ2182" s="655"/>
      <c r="ANR2182" s="655"/>
      <c r="ANS2182" s="1"/>
      <c r="ANT2182" s="1"/>
      <c r="ANV2182" s="650"/>
      <c r="ANW2182" s="645"/>
      <c r="ANX2182" s="659"/>
      <c r="ANY2182" s="654"/>
      <c r="ANZ2182" s="655"/>
      <c r="AOA2182" s="655"/>
      <c r="AOB2182" s="1"/>
      <c r="AOC2182" s="1"/>
      <c r="AOE2182" s="650"/>
      <c r="AOF2182" s="645"/>
      <c r="AOG2182" s="659"/>
      <c r="AOH2182" s="654"/>
      <c r="AOI2182" s="655"/>
      <c r="AOJ2182" s="655"/>
      <c r="AOK2182" s="1"/>
      <c r="AOL2182" s="1"/>
      <c r="AON2182" s="650"/>
      <c r="AOO2182" s="645"/>
      <c r="AOP2182" s="659"/>
      <c r="AOQ2182" s="654"/>
      <c r="AOR2182" s="655"/>
      <c r="AOS2182" s="655"/>
      <c r="AOT2182" s="1"/>
      <c r="AOU2182" s="1"/>
      <c r="AOW2182" s="650"/>
      <c r="AOX2182" s="645"/>
      <c r="AOY2182" s="659"/>
      <c r="AOZ2182" s="654"/>
      <c r="APA2182" s="655"/>
      <c r="APB2182" s="655"/>
      <c r="APC2182" s="1"/>
      <c r="APD2182" s="1"/>
      <c r="APF2182" s="650"/>
      <c r="APG2182" s="645"/>
      <c r="APH2182" s="659"/>
      <c r="API2182" s="654"/>
      <c r="APJ2182" s="655"/>
      <c r="APK2182" s="655"/>
      <c r="APL2182" s="1"/>
      <c r="APM2182" s="1"/>
      <c r="APO2182" s="650"/>
      <c r="APP2182" s="645"/>
      <c r="APQ2182" s="659"/>
      <c r="APR2182" s="654"/>
      <c r="APS2182" s="655"/>
      <c r="APT2182" s="655"/>
      <c r="APU2182" s="1"/>
      <c r="APV2182" s="1"/>
      <c r="APX2182" s="650"/>
      <c r="APY2182" s="645"/>
      <c r="APZ2182" s="659"/>
      <c r="AQA2182" s="654"/>
      <c r="AQB2182" s="655"/>
      <c r="AQC2182" s="655"/>
      <c r="AQD2182" s="1"/>
      <c r="AQE2182" s="1"/>
      <c r="AQG2182" s="650"/>
      <c r="AQH2182" s="645"/>
      <c r="AQI2182" s="659"/>
      <c r="AQJ2182" s="654"/>
      <c r="AQK2182" s="655"/>
      <c r="AQL2182" s="655"/>
      <c r="AQM2182" s="1"/>
      <c r="AQN2182" s="1"/>
      <c r="AQP2182" s="650"/>
      <c r="AQQ2182" s="645"/>
      <c r="AQR2182" s="659"/>
      <c r="AQS2182" s="654"/>
      <c r="AQT2182" s="655"/>
      <c r="AQU2182" s="655"/>
      <c r="AQV2182" s="1"/>
      <c r="AQW2182" s="1"/>
      <c r="AQY2182" s="650"/>
      <c r="AQZ2182" s="645"/>
      <c r="ARA2182" s="659"/>
      <c r="ARB2182" s="654"/>
      <c r="ARC2182" s="655"/>
      <c r="ARD2182" s="655"/>
      <c r="ARE2182" s="1"/>
      <c r="ARF2182" s="1"/>
      <c r="ARH2182" s="650"/>
      <c r="ARI2182" s="645"/>
      <c r="ARJ2182" s="659"/>
      <c r="ARK2182" s="654"/>
      <c r="ARL2182" s="655"/>
      <c r="ARM2182" s="655"/>
      <c r="ARN2182" s="1"/>
      <c r="ARO2182" s="1"/>
      <c r="ARQ2182" s="650"/>
      <c r="ARR2182" s="645"/>
      <c r="ARS2182" s="659"/>
      <c r="ART2182" s="654"/>
      <c r="ARU2182" s="655"/>
      <c r="ARV2182" s="655"/>
      <c r="ARW2182" s="1"/>
      <c r="ARX2182" s="1"/>
      <c r="ARZ2182" s="650"/>
      <c r="ASA2182" s="645"/>
      <c r="ASB2182" s="659"/>
      <c r="ASC2182" s="654"/>
      <c r="ASD2182" s="655"/>
      <c r="ASE2182" s="655"/>
      <c r="ASF2182" s="1"/>
      <c r="ASG2182" s="1"/>
      <c r="ASI2182" s="650"/>
      <c r="ASJ2182" s="645"/>
      <c r="ASK2182" s="659"/>
      <c r="ASL2182" s="654"/>
      <c r="ASM2182" s="655"/>
      <c r="ASN2182" s="655"/>
      <c r="ASO2182" s="1"/>
      <c r="ASP2182" s="1"/>
      <c r="ASR2182" s="650"/>
      <c r="ASS2182" s="645"/>
      <c r="AST2182" s="659"/>
      <c r="ASU2182" s="654"/>
      <c r="ASV2182" s="655"/>
      <c r="ASW2182" s="655"/>
      <c r="ASX2182" s="1"/>
      <c r="ASY2182" s="1"/>
      <c r="ATA2182" s="650"/>
      <c r="ATB2182" s="645"/>
      <c r="ATC2182" s="659"/>
      <c r="ATD2182" s="654"/>
      <c r="ATE2182" s="655"/>
      <c r="ATF2182" s="655"/>
      <c r="ATG2182" s="1"/>
      <c r="ATH2182" s="1"/>
      <c r="ATJ2182" s="650"/>
      <c r="ATK2182" s="645"/>
      <c r="ATL2182" s="659"/>
      <c r="ATM2182" s="654"/>
      <c r="ATN2182" s="655"/>
      <c r="ATO2182" s="655"/>
      <c r="ATP2182" s="1"/>
      <c r="ATQ2182" s="1"/>
      <c r="ATS2182" s="650"/>
      <c r="ATT2182" s="645"/>
      <c r="ATU2182" s="659"/>
      <c r="ATV2182" s="654"/>
      <c r="ATW2182" s="655"/>
      <c r="ATX2182" s="655"/>
      <c r="ATY2182" s="1"/>
      <c r="ATZ2182" s="1"/>
      <c r="AUB2182" s="650"/>
      <c r="AUC2182" s="645"/>
      <c r="AUD2182" s="659"/>
      <c r="AUE2182" s="654"/>
      <c r="AUF2182" s="655"/>
      <c r="AUG2182" s="655"/>
      <c r="AUH2182" s="1"/>
      <c r="AUI2182" s="1"/>
      <c r="AUK2182" s="650"/>
      <c r="AUL2182" s="645"/>
      <c r="AUM2182" s="659"/>
      <c r="AUN2182" s="654"/>
      <c r="AUO2182" s="655"/>
      <c r="AUP2182" s="655"/>
      <c r="AUQ2182" s="1"/>
      <c r="AUR2182" s="1"/>
      <c r="AUT2182" s="650"/>
      <c r="AUU2182" s="645"/>
      <c r="AUV2182" s="659"/>
      <c r="AUW2182" s="654"/>
      <c r="AUX2182" s="655"/>
      <c r="AUY2182" s="655"/>
      <c r="AUZ2182" s="1"/>
      <c r="AVA2182" s="1"/>
      <c r="AVC2182" s="650"/>
      <c r="AVD2182" s="645"/>
      <c r="AVE2182" s="659"/>
      <c r="AVF2182" s="654"/>
      <c r="AVG2182" s="655"/>
      <c r="AVH2182" s="655"/>
      <c r="AVI2182" s="1"/>
      <c r="AVJ2182" s="1"/>
      <c r="AVL2182" s="650"/>
      <c r="AVM2182" s="645"/>
      <c r="AVN2182" s="659"/>
      <c r="AVO2182" s="654"/>
      <c r="AVP2182" s="655"/>
      <c r="AVQ2182" s="655"/>
      <c r="AVR2182" s="1"/>
      <c r="AVS2182" s="1"/>
      <c r="AVU2182" s="650"/>
      <c r="AVV2182" s="645"/>
      <c r="AVW2182" s="659"/>
      <c r="AVX2182" s="654"/>
      <c r="AVY2182" s="655"/>
      <c r="AVZ2182" s="655"/>
      <c r="AWA2182" s="1"/>
      <c r="AWB2182" s="1"/>
      <c r="AWD2182" s="650"/>
      <c r="AWE2182" s="645"/>
      <c r="AWF2182" s="659"/>
      <c r="AWG2182" s="654"/>
      <c r="AWH2182" s="655"/>
      <c r="AWI2182" s="655"/>
      <c r="AWJ2182" s="1"/>
      <c r="AWK2182" s="1"/>
      <c r="AWM2182" s="650"/>
      <c r="AWN2182" s="645"/>
      <c r="AWO2182" s="659"/>
      <c r="AWP2182" s="654"/>
      <c r="AWQ2182" s="655"/>
      <c r="AWR2182" s="655"/>
      <c r="AWS2182" s="1"/>
      <c r="AWT2182" s="1"/>
      <c r="AWV2182" s="650"/>
      <c r="AWW2182" s="645"/>
      <c r="AWX2182" s="659"/>
      <c r="AWY2182" s="654"/>
      <c r="AWZ2182" s="655"/>
      <c r="AXA2182" s="655"/>
      <c r="AXB2182" s="1"/>
      <c r="AXC2182" s="1"/>
      <c r="AXE2182" s="650"/>
      <c r="AXF2182" s="645"/>
      <c r="AXG2182" s="659"/>
      <c r="AXH2182" s="654"/>
      <c r="AXI2182" s="655"/>
      <c r="AXJ2182" s="655"/>
      <c r="AXK2182" s="1"/>
      <c r="AXL2182" s="1"/>
      <c r="AXN2182" s="650"/>
      <c r="AXO2182" s="645"/>
      <c r="AXP2182" s="659"/>
      <c r="AXQ2182" s="654"/>
      <c r="AXR2182" s="655"/>
      <c r="AXS2182" s="655"/>
      <c r="AXT2182" s="1"/>
      <c r="AXU2182" s="1"/>
      <c r="AXW2182" s="650"/>
      <c r="AXX2182" s="645"/>
      <c r="AXY2182" s="659"/>
      <c r="AXZ2182" s="654"/>
      <c r="AYA2182" s="655"/>
      <c r="AYB2182" s="655"/>
      <c r="AYC2182" s="1"/>
      <c r="AYD2182" s="1"/>
      <c r="AYF2182" s="650"/>
      <c r="AYG2182" s="645"/>
      <c r="AYH2182" s="659"/>
      <c r="AYI2182" s="654"/>
      <c r="AYJ2182" s="655"/>
      <c r="AYK2182" s="655"/>
      <c r="AYL2182" s="1"/>
      <c r="AYM2182" s="1"/>
      <c r="AYO2182" s="650"/>
      <c r="AYP2182" s="645"/>
      <c r="AYQ2182" s="659"/>
      <c r="AYR2182" s="654"/>
      <c r="AYS2182" s="655"/>
      <c r="AYT2182" s="655"/>
      <c r="AYU2182" s="1"/>
      <c r="AYV2182" s="1"/>
      <c r="AYX2182" s="650"/>
      <c r="AYY2182" s="645"/>
      <c r="AYZ2182" s="659"/>
      <c r="AZA2182" s="654"/>
      <c r="AZB2182" s="655"/>
      <c r="AZC2182" s="655"/>
      <c r="AZD2182" s="1"/>
      <c r="AZE2182" s="1"/>
      <c r="AZG2182" s="650"/>
      <c r="AZH2182" s="645"/>
      <c r="AZI2182" s="659"/>
      <c r="AZJ2182" s="654"/>
      <c r="AZK2182" s="655"/>
      <c r="AZL2182" s="655"/>
      <c r="AZM2182" s="1"/>
      <c r="AZN2182" s="1"/>
      <c r="AZP2182" s="650"/>
      <c r="AZQ2182" s="645"/>
      <c r="AZR2182" s="659"/>
      <c r="AZS2182" s="654"/>
      <c r="AZT2182" s="655"/>
      <c r="AZU2182" s="655"/>
      <c r="AZV2182" s="1"/>
      <c r="AZW2182" s="1"/>
      <c r="AZY2182" s="650"/>
      <c r="AZZ2182" s="645"/>
      <c r="BAA2182" s="659"/>
      <c r="BAB2182" s="654"/>
      <c r="BAC2182" s="655"/>
      <c r="BAD2182" s="655"/>
      <c r="BAE2182" s="1"/>
      <c r="BAF2182" s="1"/>
      <c r="BAH2182" s="650"/>
      <c r="BAI2182" s="645"/>
      <c r="BAJ2182" s="659"/>
      <c r="BAK2182" s="654"/>
      <c r="BAL2182" s="655"/>
      <c r="BAM2182" s="655"/>
      <c r="BAN2182" s="1"/>
      <c r="BAO2182" s="1"/>
      <c r="BAQ2182" s="650"/>
      <c r="BAR2182" s="645"/>
      <c r="BAS2182" s="659"/>
      <c r="BAT2182" s="654"/>
      <c r="BAU2182" s="655"/>
      <c r="BAV2182" s="655"/>
      <c r="BAW2182" s="1"/>
      <c r="BAX2182" s="1"/>
      <c r="BAZ2182" s="650"/>
      <c r="BBA2182" s="645"/>
      <c r="BBB2182" s="659"/>
      <c r="BBC2182" s="654"/>
      <c r="BBD2182" s="655"/>
      <c r="BBE2182" s="655"/>
      <c r="BBF2182" s="1"/>
      <c r="BBG2182" s="1"/>
      <c r="BBI2182" s="650"/>
      <c r="BBJ2182" s="645"/>
      <c r="BBK2182" s="659"/>
      <c r="BBL2182" s="654"/>
      <c r="BBM2182" s="655"/>
      <c r="BBN2182" s="655"/>
      <c r="BBO2182" s="1"/>
      <c r="BBP2182" s="1"/>
      <c r="BBR2182" s="650"/>
      <c r="BBS2182" s="645"/>
      <c r="BBT2182" s="659"/>
      <c r="BBU2182" s="654"/>
      <c r="BBV2182" s="655"/>
      <c r="BBW2182" s="655"/>
      <c r="BBX2182" s="1"/>
      <c r="BBY2182" s="1"/>
      <c r="BCA2182" s="650"/>
      <c r="BCB2182" s="645"/>
      <c r="BCC2182" s="659"/>
      <c r="BCD2182" s="654"/>
      <c r="BCE2182" s="655"/>
      <c r="BCF2182" s="655"/>
      <c r="BCG2182" s="1"/>
      <c r="BCH2182" s="1"/>
      <c r="BCJ2182" s="650"/>
      <c r="BCK2182" s="645"/>
      <c r="BCL2182" s="659"/>
      <c r="BCM2182" s="654"/>
      <c r="BCN2182" s="655"/>
      <c r="BCO2182" s="655"/>
      <c r="BCP2182" s="1"/>
      <c r="BCQ2182" s="1"/>
      <c r="BCS2182" s="650"/>
      <c r="BCT2182" s="645"/>
      <c r="BCU2182" s="659"/>
      <c r="BCV2182" s="654"/>
      <c r="BCW2182" s="655"/>
      <c r="BCX2182" s="655"/>
      <c r="BCY2182" s="1"/>
      <c r="BCZ2182" s="1"/>
      <c r="BDB2182" s="650"/>
      <c r="BDC2182" s="645"/>
      <c r="BDD2182" s="659"/>
      <c r="BDE2182" s="654"/>
      <c r="BDF2182" s="655"/>
      <c r="BDG2182" s="655"/>
      <c r="BDH2182" s="1"/>
      <c r="BDI2182" s="1"/>
      <c r="BDK2182" s="650"/>
      <c r="BDL2182" s="645"/>
      <c r="BDM2182" s="659"/>
      <c r="BDN2182" s="654"/>
      <c r="BDO2182" s="655"/>
      <c r="BDP2182" s="655"/>
      <c r="BDQ2182" s="1"/>
      <c r="BDR2182" s="1"/>
      <c r="BDT2182" s="650"/>
      <c r="BDU2182" s="645"/>
      <c r="BDV2182" s="659"/>
      <c r="BDW2182" s="654"/>
      <c r="BDX2182" s="655"/>
      <c r="BDY2182" s="655"/>
      <c r="BDZ2182" s="1"/>
      <c r="BEA2182" s="1"/>
      <c r="BEC2182" s="650"/>
      <c r="BED2182" s="645"/>
      <c r="BEE2182" s="659"/>
      <c r="BEF2182" s="654"/>
      <c r="BEG2182" s="655"/>
      <c r="BEH2182" s="655"/>
      <c r="BEI2182" s="1"/>
      <c r="BEJ2182" s="1"/>
      <c r="BEL2182" s="650"/>
      <c r="BEM2182" s="645"/>
      <c r="BEN2182" s="659"/>
      <c r="BEO2182" s="654"/>
      <c r="BEP2182" s="655"/>
      <c r="BEQ2182" s="655"/>
      <c r="BER2182" s="1"/>
      <c r="BES2182" s="1"/>
      <c r="BEU2182" s="650"/>
      <c r="BEV2182" s="645"/>
      <c r="BEW2182" s="659"/>
      <c r="BEX2182" s="654"/>
      <c r="BEY2182" s="655"/>
      <c r="BEZ2182" s="655"/>
      <c r="BFA2182" s="1"/>
      <c r="BFB2182" s="1"/>
      <c r="BFD2182" s="650"/>
      <c r="BFE2182" s="645"/>
      <c r="BFF2182" s="659"/>
      <c r="BFG2182" s="654"/>
      <c r="BFH2182" s="655"/>
      <c r="BFI2182" s="655"/>
      <c r="BFJ2182" s="1"/>
      <c r="BFK2182" s="1"/>
      <c r="BFM2182" s="650"/>
      <c r="BFN2182" s="645"/>
      <c r="BFO2182" s="659"/>
      <c r="BFP2182" s="654"/>
      <c r="BFQ2182" s="655"/>
      <c r="BFR2182" s="655"/>
      <c r="BFS2182" s="1"/>
      <c r="BFT2182" s="1"/>
      <c r="BFV2182" s="650"/>
      <c r="BFW2182" s="645"/>
      <c r="BFX2182" s="659"/>
      <c r="BFY2182" s="654"/>
      <c r="BFZ2182" s="655"/>
      <c r="BGA2182" s="655"/>
      <c r="BGB2182" s="1"/>
      <c r="BGC2182" s="1"/>
      <c r="BGE2182" s="650"/>
      <c r="BGF2182" s="645"/>
      <c r="BGG2182" s="659"/>
      <c r="BGH2182" s="654"/>
      <c r="BGI2182" s="655"/>
      <c r="BGJ2182" s="655"/>
      <c r="BGK2182" s="1"/>
      <c r="BGL2182" s="1"/>
      <c r="BGN2182" s="650"/>
      <c r="BGO2182" s="645"/>
      <c r="BGP2182" s="659"/>
      <c r="BGQ2182" s="654"/>
      <c r="BGR2182" s="655"/>
      <c r="BGS2182" s="655"/>
      <c r="BGT2182" s="1"/>
      <c r="BGU2182" s="1"/>
      <c r="BGW2182" s="650"/>
      <c r="BGX2182" s="645"/>
      <c r="BGY2182" s="659"/>
      <c r="BGZ2182" s="654"/>
      <c r="BHA2182" s="655"/>
      <c r="BHB2182" s="655"/>
      <c r="BHC2182" s="1"/>
      <c r="BHD2182" s="1"/>
      <c r="BHF2182" s="650"/>
      <c r="BHG2182" s="645"/>
      <c r="BHH2182" s="659"/>
      <c r="BHI2182" s="654"/>
      <c r="BHJ2182" s="655"/>
      <c r="BHK2182" s="655"/>
      <c r="BHL2182" s="1"/>
      <c r="BHM2182" s="1"/>
      <c r="BHO2182" s="650"/>
      <c r="BHP2182" s="645"/>
      <c r="BHQ2182" s="659"/>
      <c r="BHR2182" s="654"/>
      <c r="BHS2182" s="655"/>
      <c r="BHT2182" s="655"/>
      <c r="BHU2182" s="1"/>
      <c r="BHV2182" s="1"/>
      <c r="BHX2182" s="650"/>
      <c r="BHY2182" s="645"/>
      <c r="BHZ2182" s="659"/>
      <c r="BIA2182" s="654"/>
      <c r="BIB2182" s="655"/>
      <c r="BIC2182" s="655"/>
      <c r="BID2182" s="1"/>
      <c r="BIE2182" s="1"/>
      <c r="BIG2182" s="650"/>
      <c r="BIH2182" s="645"/>
      <c r="BII2182" s="659"/>
      <c r="BIJ2182" s="654"/>
      <c r="BIK2182" s="655"/>
      <c r="BIL2182" s="655"/>
      <c r="BIM2182" s="1"/>
      <c r="BIN2182" s="1"/>
      <c r="BIP2182" s="650"/>
      <c r="BIQ2182" s="645"/>
      <c r="BIR2182" s="659"/>
      <c r="BIS2182" s="654"/>
      <c r="BIT2182" s="655"/>
      <c r="BIU2182" s="655"/>
      <c r="BIV2182" s="1"/>
      <c r="BIW2182" s="1"/>
      <c r="BIY2182" s="650"/>
      <c r="BIZ2182" s="645"/>
      <c r="BJA2182" s="659"/>
      <c r="BJB2182" s="654"/>
      <c r="BJC2182" s="655"/>
      <c r="BJD2182" s="655"/>
      <c r="BJE2182" s="1"/>
      <c r="BJF2182" s="1"/>
      <c r="BJH2182" s="650"/>
      <c r="BJI2182" s="645"/>
      <c r="BJJ2182" s="659"/>
      <c r="BJK2182" s="654"/>
      <c r="BJL2182" s="655"/>
      <c r="BJM2182" s="655"/>
      <c r="BJN2182" s="1"/>
      <c r="BJO2182" s="1"/>
      <c r="BJQ2182" s="650"/>
      <c r="BJR2182" s="645"/>
      <c r="BJS2182" s="659"/>
      <c r="BJT2182" s="654"/>
      <c r="BJU2182" s="655"/>
      <c r="BJV2182" s="655"/>
      <c r="BJW2182" s="1"/>
      <c r="BJX2182" s="1"/>
      <c r="BJZ2182" s="650"/>
      <c r="BKA2182" s="645"/>
      <c r="BKB2182" s="659"/>
      <c r="BKC2182" s="654"/>
      <c r="BKD2182" s="655"/>
      <c r="BKE2182" s="655"/>
      <c r="BKF2182" s="1"/>
      <c r="BKG2182" s="1"/>
      <c r="BKI2182" s="650"/>
      <c r="BKJ2182" s="645"/>
      <c r="BKK2182" s="659"/>
      <c r="BKL2182" s="654"/>
      <c r="BKM2182" s="655"/>
      <c r="BKN2182" s="655"/>
      <c r="BKO2182" s="1"/>
      <c r="BKP2182" s="1"/>
      <c r="BKR2182" s="650"/>
      <c r="BKS2182" s="645"/>
      <c r="BKT2182" s="659"/>
      <c r="BKU2182" s="654"/>
      <c r="BKV2182" s="655"/>
      <c r="BKW2182" s="655"/>
      <c r="BKX2182" s="1"/>
      <c r="BKY2182" s="1"/>
      <c r="BLA2182" s="650"/>
      <c r="BLB2182" s="645"/>
      <c r="BLC2182" s="659"/>
      <c r="BLD2182" s="654"/>
      <c r="BLE2182" s="655"/>
      <c r="BLF2182" s="655"/>
      <c r="BLG2182" s="1"/>
      <c r="BLH2182" s="1"/>
      <c r="BLJ2182" s="650"/>
      <c r="BLK2182" s="645"/>
      <c r="BLL2182" s="659"/>
      <c r="BLM2182" s="654"/>
      <c r="BLN2182" s="655"/>
      <c r="BLO2182" s="655"/>
      <c r="BLP2182" s="1"/>
      <c r="BLQ2182" s="1"/>
      <c r="BLS2182" s="650"/>
      <c r="BLT2182" s="645"/>
      <c r="BLU2182" s="659"/>
      <c r="BLV2182" s="654"/>
      <c r="BLW2182" s="655"/>
      <c r="BLX2182" s="655"/>
      <c r="BLY2182" s="1"/>
      <c r="BLZ2182" s="1"/>
      <c r="BMB2182" s="650"/>
      <c r="BMC2182" s="645"/>
      <c r="BMD2182" s="659"/>
      <c r="BME2182" s="654"/>
      <c r="BMF2182" s="655"/>
      <c r="BMG2182" s="655"/>
      <c r="BMH2182" s="1"/>
      <c r="BMI2182" s="1"/>
      <c r="BMK2182" s="650"/>
      <c r="BML2182" s="645"/>
      <c r="BMM2182" s="659"/>
      <c r="BMN2182" s="654"/>
      <c r="BMO2182" s="655"/>
      <c r="BMP2182" s="655"/>
      <c r="BMQ2182" s="1"/>
      <c r="BMR2182" s="1"/>
      <c r="BMT2182" s="650"/>
      <c r="BMU2182" s="645"/>
      <c r="BMV2182" s="659"/>
      <c r="BMW2182" s="654"/>
      <c r="BMX2182" s="655"/>
      <c r="BMY2182" s="655"/>
      <c r="BMZ2182" s="1"/>
      <c r="BNA2182" s="1"/>
      <c r="BNC2182" s="650"/>
      <c r="BND2182" s="645"/>
      <c r="BNE2182" s="659"/>
      <c r="BNF2182" s="654"/>
      <c r="BNG2182" s="655"/>
      <c r="BNH2182" s="655"/>
      <c r="BNI2182" s="1"/>
      <c r="BNJ2182" s="1"/>
      <c r="BNL2182" s="650"/>
      <c r="BNM2182" s="645"/>
      <c r="BNN2182" s="659"/>
      <c r="BNO2182" s="654"/>
      <c r="BNP2182" s="655"/>
      <c r="BNQ2182" s="655"/>
      <c r="BNR2182" s="1"/>
      <c r="BNS2182" s="1"/>
      <c r="BNU2182" s="650"/>
      <c r="BNV2182" s="645"/>
      <c r="BNW2182" s="659"/>
      <c r="BNX2182" s="654"/>
      <c r="BNY2182" s="655"/>
      <c r="BNZ2182" s="655"/>
      <c r="BOA2182" s="1"/>
      <c r="BOB2182" s="1"/>
      <c r="BOD2182" s="650"/>
      <c r="BOE2182" s="645"/>
      <c r="BOF2182" s="659"/>
      <c r="BOG2182" s="654"/>
      <c r="BOH2182" s="655"/>
      <c r="BOI2182" s="655"/>
      <c r="BOJ2182" s="1"/>
      <c r="BOK2182" s="1"/>
      <c r="BOM2182" s="650"/>
      <c r="BON2182" s="645"/>
      <c r="BOO2182" s="659"/>
      <c r="BOP2182" s="654"/>
      <c r="BOQ2182" s="655"/>
      <c r="BOR2182" s="655"/>
      <c r="BOS2182" s="1"/>
      <c r="BOT2182" s="1"/>
      <c r="BOV2182" s="650"/>
      <c r="BOW2182" s="645"/>
      <c r="BOX2182" s="659"/>
      <c r="BOY2182" s="654"/>
      <c r="BOZ2182" s="655"/>
      <c r="BPA2182" s="655"/>
      <c r="BPB2182" s="1"/>
      <c r="BPC2182" s="1"/>
      <c r="BPE2182" s="650"/>
      <c r="BPF2182" s="645"/>
      <c r="BPG2182" s="659"/>
      <c r="BPH2182" s="654"/>
      <c r="BPI2182" s="655"/>
      <c r="BPJ2182" s="655"/>
      <c r="BPK2182" s="1"/>
      <c r="BPL2182" s="1"/>
      <c r="BPN2182" s="650"/>
      <c r="BPO2182" s="645"/>
      <c r="BPP2182" s="659"/>
      <c r="BPQ2182" s="654"/>
      <c r="BPR2182" s="655"/>
      <c r="BPS2182" s="655"/>
      <c r="BPT2182" s="1"/>
      <c r="BPU2182" s="1"/>
      <c r="BPW2182" s="650"/>
      <c r="BPX2182" s="645"/>
      <c r="BPY2182" s="659"/>
      <c r="BPZ2182" s="654"/>
      <c r="BQA2182" s="655"/>
      <c r="BQB2182" s="655"/>
      <c r="BQC2182" s="1"/>
      <c r="BQD2182" s="1"/>
      <c r="BQF2182" s="650"/>
      <c r="BQG2182" s="645"/>
      <c r="BQH2182" s="659"/>
      <c r="BQI2182" s="654"/>
      <c r="BQJ2182" s="655"/>
      <c r="BQK2182" s="655"/>
      <c r="BQL2182" s="1"/>
      <c r="BQM2182" s="1"/>
      <c r="BQO2182" s="650"/>
      <c r="BQP2182" s="645"/>
      <c r="BQQ2182" s="659"/>
      <c r="BQR2182" s="654"/>
      <c r="BQS2182" s="655"/>
      <c r="BQT2182" s="655"/>
      <c r="BQU2182" s="1"/>
      <c r="BQV2182" s="1"/>
      <c r="BQX2182" s="650"/>
      <c r="BQY2182" s="645"/>
      <c r="BQZ2182" s="659"/>
      <c r="BRA2182" s="654"/>
      <c r="BRB2182" s="655"/>
      <c r="BRC2182" s="655"/>
      <c r="BRD2182" s="1"/>
      <c r="BRE2182" s="1"/>
      <c r="BRG2182" s="650"/>
      <c r="BRH2182" s="645"/>
      <c r="BRI2182" s="659"/>
      <c r="BRJ2182" s="654"/>
      <c r="BRK2182" s="655"/>
      <c r="BRL2182" s="655"/>
      <c r="BRM2182" s="1"/>
      <c r="BRN2182" s="1"/>
      <c r="BRP2182" s="650"/>
      <c r="BRQ2182" s="645"/>
      <c r="BRR2182" s="659"/>
      <c r="BRS2182" s="654"/>
      <c r="BRT2182" s="655"/>
      <c r="BRU2182" s="655"/>
      <c r="BRV2182" s="1"/>
      <c r="BRW2182" s="1"/>
      <c r="BRY2182" s="650"/>
      <c r="BRZ2182" s="645"/>
      <c r="BSA2182" s="659"/>
      <c r="BSB2182" s="654"/>
      <c r="BSC2182" s="655"/>
      <c r="BSD2182" s="655"/>
      <c r="BSE2182" s="1"/>
      <c r="BSF2182" s="1"/>
      <c r="BSH2182" s="650"/>
      <c r="BSI2182" s="645"/>
      <c r="BSJ2182" s="659"/>
      <c r="BSK2182" s="654"/>
      <c r="BSL2182" s="655"/>
      <c r="BSM2182" s="655"/>
      <c r="BSN2182" s="1"/>
      <c r="BSO2182" s="1"/>
      <c r="BSQ2182" s="650"/>
      <c r="BSR2182" s="645"/>
      <c r="BSS2182" s="659"/>
      <c r="BST2182" s="654"/>
      <c r="BSU2182" s="655"/>
      <c r="BSV2182" s="655"/>
      <c r="BSW2182" s="1"/>
      <c r="BSX2182" s="1"/>
      <c r="BSZ2182" s="650"/>
      <c r="BTA2182" s="645"/>
      <c r="BTB2182" s="659"/>
      <c r="BTC2182" s="654"/>
      <c r="BTD2182" s="655"/>
      <c r="BTE2182" s="655"/>
      <c r="BTF2182" s="1"/>
      <c r="BTG2182" s="1"/>
      <c r="BTI2182" s="650"/>
      <c r="BTJ2182" s="645"/>
      <c r="BTK2182" s="659"/>
      <c r="BTL2182" s="654"/>
      <c r="BTM2182" s="655"/>
      <c r="BTN2182" s="655"/>
      <c r="BTO2182" s="1"/>
      <c r="BTP2182" s="1"/>
      <c r="BTR2182" s="650"/>
      <c r="BTS2182" s="645"/>
      <c r="BTT2182" s="659"/>
      <c r="BTU2182" s="654"/>
      <c r="BTV2182" s="655"/>
      <c r="BTW2182" s="655"/>
      <c r="BTX2182" s="1"/>
      <c r="BTY2182" s="1"/>
      <c r="BUA2182" s="650"/>
      <c r="BUB2182" s="645"/>
      <c r="BUC2182" s="659"/>
      <c r="BUD2182" s="654"/>
      <c r="BUE2182" s="655"/>
      <c r="BUF2182" s="655"/>
      <c r="BUG2182" s="1"/>
      <c r="BUH2182" s="1"/>
      <c r="BUJ2182" s="650"/>
      <c r="BUK2182" s="645"/>
      <c r="BUL2182" s="659"/>
      <c r="BUM2182" s="654"/>
      <c r="BUN2182" s="655"/>
      <c r="BUO2182" s="655"/>
      <c r="BUP2182" s="1"/>
      <c r="BUQ2182" s="1"/>
      <c r="BUS2182" s="650"/>
      <c r="BUT2182" s="645"/>
      <c r="BUU2182" s="659"/>
      <c r="BUV2182" s="654"/>
      <c r="BUW2182" s="655"/>
      <c r="BUX2182" s="655"/>
      <c r="BUY2182" s="1"/>
      <c r="BUZ2182" s="1"/>
      <c r="BVB2182" s="650"/>
      <c r="BVC2182" s="645"/>
      <c r="BVD2182" s="659"/>
      <c r="BVE2182" s="654"/>
      <c r="BVF2182" s="655"/>
      <c r="BVG2182" s="655"/>
      <c r="BVH2182" s="1"/>
      <c r="BVI2182" s="1"/>
      <c r="BVK2182" s="650"/>
      <c r="BVL2182" s="645"/>
      <c r="BVM2182" s="659"/>
      <c r="BVN2182" s="654"/>
      <c r="BVO2182" s="655"/>
      <c r="BVP2182" s="655"/>
      <c r="BVQ2182" s="1"/>
      <c r="BVR2182" s="1"/>
      <c r="BVT2182" s="650"/>
      <c r="BVU2182" s="645"/>
      <c r="BVV2182" s="659"/>
      <c r="BVW2182" s="654"/>
      <c r="BVX2182" s="655"/>
      <c r="BVY2182" s="655"/>
      <c r="BVZ2182" s="1"/>
      <c r="BWA2182" s="1"/>
      <c r="BWC2182" s="650"/>
      <c r="BWD2182" s="645"/>
      <c r="BWE2182" s="659"/>
      <c r="BWF2182" s="654"/>
      <c r="BWG2182" s="655"/>
      <c r="BWH2182" s="655"/>
      <c r="BWI2182" s="1"/>
      <c r="BWJ2182" s="1"/>
      <c r="BWL2182" s="650"/>
      <c r="BWM2182" s="645"/>
      <c r="BWN2182" s="659"/>
      <c r="BWO2182" s="654"/>
      <c r="BWP2182" s="655"/>
      <c r="BWQ2182" s="655"/>
      <c r="BWR2182" s="1"/>
      <c r="BWS2182" s="1"/>
      <c r="BWU2182" s="650"/>
      <c r="BWV2182" s="645"/>
      <c r="BWW2182" s="659"/>
      <c r="BWX2182" s="654"/>
      <c r="BWY2182" s="655"/>
      <c r="BWZ2182" s="655"/>
      <c r="BXA2182" s="1"/>
      <c r="BXB2182" s="1"/>
      <c r="BXD2182" s="650"/>
      <c r="BXE2182" s="645"/>
      <c r="BXF2182" s="659"/>
      <c r="BXG2182" s="654"/>
      <c r="BXH2182" s="655"/>
      <c r="BXI2182" s="655"/>
      <c r="BXJ2182" s="1"/>
      <c r="BXK2182" s="1"/>
      <c r="BXM2182" s="650"/>
      <c r="BXN2182" s="645"/>
      <c r="BXO2182" s="659"/>
      <c r="BXP2182" s="654"/>
      <c r="BXQ2182" s="655"/>
      <c r="BXR2182" s="655"/>
      <c r="BXS2182" s="1"/>
      <c r="BXT2182" s="1"/>
      <c r="BXV2182" s="650"/>
      <c r="BXW2182" s="645"/>
      <c r="BXX2182" s="659"/>
      <c r="BXY2182" s="654"/>
      <c r="BXZ2182" s="655"/>
      <c r="BYA2182" s="655"/>
      <c r="BYB2182" s="1"/>
      <c r="BYC2182" s="1"/>
      <c r="BYE2182" s="650"/>
      <c r="BYF2182" s="645"/>
      <c r="BYG2182" s="659"/>
      <c r="BYH2182" s="654"/>
      <c r="BYI2182" s="655"/>
      <c r="BYJ2182" s="655"/>
      <c r="BYK2182" s="1"/>
      <c r="BYL2182" s="1"/>
      <c r="BYN2182" s="650"/>
      <c r="BYO2182" s="645"/>
      <c r="BYP2182" s="659"/>
      <c r="BYQ2182" s="654"/>
      <c r="BYR2182" s="655"/>
      <c r="BYS2182" s="655"/>
      <c r="BYT2182" s="1"/>
      <c r="BYU2182" s="1"/>
      <c r="BYW2182" s="650"/>
      <c r="BYX2182" s="645"/>
      <c r="BYY2182" s="659"/>
      <c r="BYZ2182" s="654"/>
      <c r="BZA2182" s="655"/>
      <c r="BZB2182" s="655"/>
      <c r="BZC2182" s="1"/>
      <c r="BZD2182" s="1"/>
      <c r="BZF2182" s="650"/>
      <c r="BZG2182" s="645"/>
      <c r="BZH2182" s="659"/>
      <c r="BZI2182" s="654"/>
      <c r="BZJ2182" s="655"/>
      <c r="BZK2182" s="655"/>
      <c r="BZL2182" s="1"/>
      <c r="BZM2182" s="1"/>
      <c r="BZO2182" s="650"/>
      <c r="BZP2182" s="645"/>
      <c r="BZQ2182" s="659"/>
      <c r="BZR2182" s="654"/>
      <c r="BZS2182" s="655"/>
      <c r="BZT2182" s="655"/>
      <c r="BZU2182" s="1"/>
      <c r="BZV2182" s="1"/>
      <c r="BZX2182" s="650"/>
      <c r="BZY2182" s="645"/>
      <c r="BZZ2182" s="659"/>
      <c r="CAA2182" s="654"/>
      <c r="CAB2182" s="655"/>
      <c r="CAC2182" s="655"/>
      <c r="CAD2182" s="1"/>
      <c r="CAE2182" s="1"/>
      <c r="CAG2182" s="650"/>
      <c r="CAH2182" s="645"/>
      <c r="CAI2182" s="659"/>
      <c r="CAJ2182" s="654"/>
      <c r="CAK2182" s="655"/>
      <c r="CAL2182" s="655"/>
      <c r="CAM2182" s="1"/>
      <c r="CAN2182" s="1"/>
      <c r="CAP2182" s="650"/>
      <c r="CAQ2182" s="645"/>
      <c r="CAR2182" s="659"/>
      <c r="CAS2182" s="654"/>
      <c r="CAT2182" s="655"/>
      <c r="CAU2182" s="655"/>
      <c r="CAV2182" s="1"/>
      <c r="CAW2182" s="1"/>
      <c r="CAY2182" s="650"/>
      <c r="CAZ2182" s="645"/>
      <c r="CBA2182" s="659"/>
      <c r="CBB2182" s="654"/>
      <c r="CBC2182" s="655"/>
      <c r="CBD2182" s="655"/>
      <c r="CBE2182" s="1"/>
      <c r="CBF2182" s="1"/>
      <c r="CBH2182" s="650"/>
      <c r="CBI2182" s="645"/>
      <c r="CBJ2182" s="659"/>
      <c r="CBK2182" s="654"/>
      <c r="CBL2182" s="655"/>
      <c r="CBM2182" s="655"/>
      <c r="CBN2182" s="1"/>
      <c r="CBO2182" s="1"/>
      <c r="CBQ2182" s="650"/>
      <c r="CBR2182" s="645"/>
      <c r="CBS2182" s="659"/>
      <c r="CBT2182" s="654"/>
      <c r="CBU2182" s="655"/>
      <c r="CBV2182" s="655"/>
      <c r="CBW2182" s="1"/>
      <c r="CBX2182" s="1"/>
      <c r="CBZ2182" s="650"/>
      <c r="CCA2182" s="645"/>
      <c r="CCB2182" s="659"/>
      <c r="CCC2182" s="654"/>
      <c r="CCD2182" s="655"/>
      <c r="CCE2182" s="655"/>
      <c r="CCF2182" s="1"/>
      <c r="CCG2182" s="1"/>
      <c r="CCI2182" s="650"/>
      <c r="CCJ2182" s="645"/>
      <c r="CCK2182" s="659"/>
      <c r="CCL2182" s="654"/>
      <c r="CCM2182" s="655"/>
      <c r="CCN2182" s="655"/>
      <c r="CCO2182" s="1"/>
      <c r="CCP2182" s="1"/>
      <c r="CCR2182" s="650"/>
      <c r="CCS2182" s="645"/>
      <c r="CCT2182" s="659"/>
      <c r="CCU2182" s="654"/>
      <c r="CCV2182" s="655"/>
      <c r="CCW2182" s="655"/>
      <c r="CCX2182" s="1"/>
      <c r="CCY2182" s="1"/>
      <c r="CDA2182" s="650"/>
      <c r="CDB2182" s="645"/>
      <c r="CDC2182" s="659"/>
      <c r="CDD2182" s="654"/>
      <c r="CDE2182" s="655"/>
      <c r="CDF2182" s="655"/>
      <c r="CDG2182" s="1"/>
      <c r="CDH2182" s="1"/>
      <c r="CDJ2182" s="650"/>
      <c r="CDK2182" s="645"/>
      <c r="CDL2182" s="659"/>
      <c r="CDM2182" s="654"/>
      <c r="CDN2182" s="655"/>
      <c r="CDO2182" s="655"/>
      <c r="CDP2182" s="1"/>
      <c r="CDQ2182" s="1"/>
      <c r="CDS2182" s="650"/>
      <c r="CDT2182" s="645"/>
      <c r="CDU2182" s="659"/>
      <c r="CDV2182" s="654"/>
      <c r="CDW2182" s="655"/>
      <c r="CDX2182" s="655"/>
      <c r="CDY2182" s="1"/>
      <c r="CDZ2182" s="1"/>
      <c r="CEB2182" s="650"/>
      <c r="CEC2182" s="645"/>
      <c r="CED2182" s="659"/>
      <c r="CEE2182" s="654"/>
      <c r="CEF2182" s="655"/>
      <c r="CEG2182" s="655"/>
      <c r="CEH2182" s="1"/>
      <c r="CEI2182" s="1"/>
      <c r="CEK2182" s="650"/>
      <c r="CEL2182" s="645"/>
      <c r="CEM2182" s="659"/>
      <c r="CEN2182" s="654"/>
      <c r="CEO2182" s="655"/>
      <c r="CEP2182" s="655"/>
      <c r="CEQ2182" s="1"/>
      <c r="CER2182" s="1"/>
      <c r="CET2182" s="650"/>
      <c r="CEU2182" s="645"/>
      <c r="CEV2182" s="659"/>
      <c r="CEW2182" s="654"/>
      <c r="CEX2182" s="655"/>
      <c r="CEY2182" s="655"/>
      <c r="CEZ2182" s="1"/>
      <c r="CFA2182" s="1"/>
      <c r="CFC2182" s="650"/>
      <c r="CFD2182" s="645"/>
      <c r="CFE2182" s="659"/>
      <c r="CFF2182" s="654"/>
      <c r="CFG2182" s="655"/>
      <c r="CFH2182" s="655"/>
      <c r="CFI2182" s="1"/>
      <c r="CFJ2182" s="1"/>
      <c r="CFL2182" s="650"/>
      <c r="CFM2182" s="645"/>
      <c r="CFN2182" s="659"/>
      <c r="CFO2182" s="654"/>
      <c r="CFP2182" s="655"/>
      <c r="CFQ2182" s="655"/>
      <c r="CFR2182" s="1"/>
      <c r="CFS2182" s="1"/>
      <c r="CFU2182" s="650"/>
      <c r="CFV2182" s="645"/>
      <c r="CFW2182" s="659"/>
      <c r="CFX2182" s="654"/>
      <c r="CFY2182" s="655"/>
      <c r="CFZ2182" s="655"/>
      <c r="CGA2182" s="1"/>
      <c r="CGB2182" s="1"/>
      <c r="CGD2182" s="650"/>
      <c r="CGE2182" s="645"/>
      <c r="CGF2182" s="659"/>
      <c r="CGG2182" s="654"/>
      <c r="CGH2182" s="655"/>
      <c r="CGI2182" s="655"/>
      <c r="CGJ2182" s="1"/>
      <c r="CGK2182" s="1"/>
      <c r="CGM2182" s="650"/>
      <c r="CGN2182" s="645"/>
      <c r="CGO2182" s="659"/>
      <c r="CGP2182" s="654"/>
      <c r="CGQ2182" s="655"/>
      <c r="CGR2182" s="655"/>
      <c r="CGS2182" s="1"/>
      <c r="CGT2182" s="1"/>
      <c r="CGV2182" s="650"/>
      <c r="CGW2182" s="645"/>
      <c r="CGX2182" s="659"/>
      <c r="CGY2182" s="654"/>
      <c r="CGZ2182" s="655"/>
      <c r="CHA2182" s="655"/>
      <c r="CHB2182" s="1"/>
      <c r="CHC2182" s="1"/>
      <c r="CHE2182" s="650"/>
      <c r="CHF2182" s="645"/>
      <c r="CHG2182" s="659"/>
      <c r="CHH2182" s="654"/>
      <c r="CHI2182" s="655"/>
      <c r="CHJ2182" s="655"/>
      <c r="CHK2182" s="1"/>
      <c r="CHL2182" s="1"/>
      <c r="CHN2182" s="650"/>
      <c r="CHO2182" s="645"/>
      <c r="CHP2182" s="659"/>
      <c r="CHQ2182" s="654"/>
      <c r="CHR2182" s="655"/>
      <c r="CHS2182" s="655"/>
      <c r="CHT2182" s="1"/>
      <c r="CHU2182" s="1"/>
      <c r="CHW2182" s="650"/>
      <c r="CHX2182" s="645"/>
      <c r="CHY2182" s="659"/>
      <c r="CHZ2182" s="654"/>
      <c r="CIA2182" s="655"/>
      <c r="CIB2182" s="655"/>
      <c r="CIC2182" s="1"/>
      <c r="CID2182" s="1"/>
      <c r="CIF2182" s="650"/>
      <c r="CIG2182" s="645"/>
      <c r="CIH2182" s="659"/>
      <c r="CII2182" s="654"/>
      <c r="CIJ2182" s="655"/>
      <c r="CIK2182" s="655"/>
      <c r="CIL2182" s="1"/>
      <c r="CIM2182" s="1"/>
      <c r="CIO2182" s="650"/>
      <c r="CIP2182" s="645"/>
      <c r="CIQ2182" s="659"/>
      <c r="CIR2182" s="654"/>
      <c r="CIS2182" s="655"/>
      <c r="CIT2182" s="655"/>
      <c r="CIU2182" s="1"/>
      <c r="CIV2182" s="1"/>
      <c r="CIX2182" s="650"/>
      <c r="CIY2182" s="645"/>
      <c r="CIZ2182" s="659"/>
      <c r="CJA2182" s="654"/>
      <c r="CJB2182" s="655"/>
      <c r="CJC2182" s="655"/>
      <c r="CJD2182" s="1"/>
      <c r="CJE2182" s="1"/>
      <c r="CJG2182" s="650"/>
      <c r="CJH2182" s="645"/>
      <c r="CJI2182" s="659"/>
      <c r="CJJ2182" s="654"/>
      <c r="CJK2182" s="655"/>
      <c r="CJL2182" s="655"/>
      <c r="CJM2182" s="1"/>
      <c r="CJN2182" s="1"/>
      <c r="CJP2182" s="650"/>
      <c r="CJQ2182" s="645"/>
      <c r="CJR2182" s="659"/>
      <c r="CJS2182" s="654"/>
      <c r="CJT2182" s="655"/>
      <c r="CJU2182" s="655"/>
      <c r="CJV2182" s="1"/>
      <c r="CJW2182" s="1"/>
      <c r="CJY2182" s="650"/>
      <c r="CJZ2182" s="645"/>
      <c r="CKA2182" s="659"/>
      <c r="CKB2182" s="654"/>
      <c r="CKC2182" s="655"/>
      <c r="CKD2182" s="655"/>
      <c r="CKE2182" s="1"/>
      <c r="CKF2182" s="1"/>
      <c r="CKH2182" s="650"/>
      <c r="CKI2182" s="645"/>
      <c r="CKJ2182" s="659"/>
      <c r="CKK2182" s="654"/>
      <c r="CKL2182" s="655"/>
      <c r="CKM2182" s="655"/>
      <c r="CKN2182" s="1"/>
      <c r="CKO2182" s="1"/>
      <c r="CKQ2182" s="650"/>
      <c r="CKR2182" s="645"/>
      <c r="CKS2182" s="659"/>
      <c r="CKT2182" s="654"/>
      <c r="CKU2182" s="655"/>
      <c r="CKV2182" s="655"/>
      <c r="CKW2182" s="1"/>
      <c r="CKX2182" s="1"/>
      <c r="CKZ2182" s="650"/>
      <c r="CLA2182" s="645"/>
      <c r="CLB2182" s="659"/>
      <c r="CLC2182" s="654"/>
      <c r="CLD2182" s="655"/>
      <c r="CLE2182" s="655"/>
      <c r="CLF2182" s="1"/>
      <c r="CLG2182" s="1"/>
      <c r="CLI2182" s="650"/>
      <c r="CLJ2182" s="645"/>
      <c r="CLK2182" s="659"/>
      <c r="CLL2182" s="654"/>
      <c r="CLM2182" s="655"/>
      <c r="CLN2182" s="655"/>
      <c r="CLO2182" s="1"/>
      <c r="CLP2182" s="1"/>
      <c r="CLR2182" s="650"/>
      <c r="CLS2182" s="645"/>
      <c r="CLT2182" s="659"/>
      <c r="CLU2182" s="654"/>
      <c r="CLV2182" s="655"/>
      <c r="CLW2182" s="655"/>
      <c r="CLX2182" s="1"/>
      <c r="CLY2182" s="1"/>
      <c r="CMA2182" s="650"/>
      <c r="CMB2182" s="645"/>
      <c r="CMC2182" s="659"/>
      <c r="CMD2182" s="654"/>
      <c r="CME2182" s="655"/>
      <c r="CMF2182" s="655"/>
      <c r="CMG2182" s="1"/>
      <c r="CMH2182" s="1"/>
      <c r="CMJ2182" s="650"/>
      <c r="CMK2182" s="645"/>
      <c r="CML2182" s="659"/>
      <c r="CMM2182" s="654"/>
      <c r="CMN2182" s="655"/>
      <c r="CMO2182" s="655"/>
      <c r="CMP2182" s="1"/>
      <c r="CMQ2182" s="1"/>
      <c r="CMS2182" s="650"/>
      <c r="CMT2182" s="645"/>
      <c r="CMU2182" s="659"/>
      <c r="CMV2182" s="654"/>
      <c r="CMW2182" s="655"/>
      <c r="CMX2182" s="655"/>
      <c r="CMY2182" s="1"/>
      <c r="CMZ2182" s="1"/>
      <c r="CNB2182" s="650"/>
      <c r="CNC2182" s="645"/>
      <c r="CND2182" s="659"/>
      <c r="CNE2182" s="654"/>
      <c r="CNF2182" s="655"/>
      <c r="CNG2182" s="655"/>
      <c r="CNH2182" s="1"/>
      <c r="CNI2182" s="1"/>
      <c r="CNK2182" s="650"/>
      <c r="CNL2182" s="645"/>
      <c r="CNM2182" s="659"/>
      <c r="CNN2182" s="654"/>
      <c r="CNO2182" s="655"/>
      <c r="CNP2182" s="655"/>
      <c r="CNQ2182" s="1"/>
      <c r="CNR2182" s="1"/>
      <c r="CNT2182" s="650"/>
      <c r="CNU2182" s="645"/>
      <c r="CNV2182" s="659"/>
      <c r="CNW2182" s="654"/>
      <c r="CNX2182" s="655"/>
      <c r="CNY2182" s="655"/>
      <c r="CNZ2182" s="1"/>
      <c r="COA2182" s="1"/>
      <c r="COC2182" s="650"/>
      <c r="COD2182" s="645"/>
      <c r="COE2182" s="659"/>
      <c r="COF2182" s="654"/>
      <c r="COG2182" s="655"/>
      <c r="COH2182" s="655"/>
      <c r="COI2182" s="1"/>
      <c r="COJ2182" s="1"/>
      <c r="COL2182" s="650"/>
      <c r="COM2182" s="645"/>
      <c r="CON2182" s="659"/>
      <c r="COO2182" s="654"/>
      <c r="COP2182" s="655"/>
      <c r="COQ2182" s="655"/>
      <c r="COR2182" s="1"/>
      <c r="COS2182" s="1"/>
      <c r="COU2182" s="650"/>
      <c r="COV2182" s="645"/>
      <c r="COW2182" s="659"/>
      <c r="COX2182" s="654"/>
      <c r="COY2182" s="655"/>
      <c r="COZ2182" s="655"/>
      <c r="CPA2182" s="1"/>
      <c r="CPB2182" s="1"/>
      <c r="CPD2182" s="650"/>
      <c r="CPE2182" s="645"/>
      <c r="CPF2182" s="659"/>
      <c r="CPG2182" s="654"/>
      <c r="CPH2182" s="655"/>
      <c r="CPI2182" s="655"/>
      <c r="CPJ2182" s="1"/>
      <c r="CPK2182" s="1"/>
      <c r="CPM2182" s="650"/>
      <c r="CPN2182" s="645"/>
      <c r="CPO2182" s="659"/>
      <c r="CPP2182" s="654"/>
      <c r="CPQ2182" s="655"/>
      <c r="CPR2182" s="655"/>
      <c r="CPS2182" s="1"/>
      <c r="CPT2182" s="1"/>
      <c r="CPV2182" s="650"/>
      <c r="CPW2182" s="645"/>
      <c r="CPX2182" s="659"/>
      <c r="CPY2182" s="654"/>
      <c r="CPZ2182" s="655"/>
      <c r="CQA2182" s="655"/>
      <c r="CQB2182" s="1"/>
      <c r="CQC2182" s="1"/>
      <c r="CQE2182" s="650"/>
      <c r="CQF2182" s="645"/>
      <c r="CQG2182" s="659"/>
      <c r="CQH2182" s="654"/>
      <c r="CQI2182" s="655"/>
      <c r="CQJ2182" s="655"/>
      <c r="CQK2182" s="1"/>
      <c r="CQL2182" s="1"/>
      <c r="CQN2182" s="650"/>
      <c r="CQO2182" s="645"/>
      <c r="CQP2182" s="659"/>
      <c r="CQQ2182" s="654"/>
      <c r="CQR2182" s="655"/>
      <c r="CQS2182" s="655"/>
      <c r="CQT2182" s="1"/>
      <c r="CQU2182" s="1"/>
      <c r="CQW2182" s="650"/>
      <c r="CQX2182" s="645"/>
      <c r="CQY2182" s="659"/>
      <c r="CQZ2182" s="654"/>
      <c r="CRA2182" s="655"/>
      <c r="CRB2182" s="655"/>
      <c r="CRC2182" s="1"/>
      <c r="CRD2182" s="1"/>
      <c r="CRF2182" s="650"/>
      <c r="CRG2182" s="645"/>
      <c r="CRH2182" s="659"/>
      <c r="CRI2182" s="654"/>
      <c r="CRJ2182" s="655"/>
      <c r="CRK2182" s="655"/>
      <c r="CRL2182" s="1"/>
      <c r="CRM2182" s="1"/>
      <c r="CRO2182" s="650"/>
      <c r="CRP2182" s="645"/>
      <c r="CRQ2182" s="659"/>
      <c r="CRR2182" s="654"/>
      <c r="CRS2182" s="655"/>
      <c r="CRT2182" s="655"/>
      <c r="CRU2182" s="1"/>
      <c r="CRV2182" s="1"/>
      <c r="CRX2182" s="650"/>
      <c r="CRY2182" s="645"/>
      <c r="CRZ2182" s="659"/>
      <c r="CSA2182" s="654"/>
      <c r="CSB2182" s="655"/>
      <c r="CSC2182" s="655"/>
      <c r="CSD2182" s="1"/>
      <c r="CSE2182" s="1"/>
      <c r="CSG2182" s="650"/>
      <c r="CSH2182" s="645"/>
      <c r="CSI2182" s="659"/>
      <c r="CSJ2182" s="654"/>
      <c r="CSK2182" s="655"/>
      <c r="CSL2182" s="655"/>
      <c r="CSM2182" s="1"/>
      <c r="CSN2182" s="1"/>
      <c r="CSP2182" s="650"/>
      <c r="CSQ2182" s="645"/>
      <c r="CSR2182" s="659"/>
      <c r="CSS2182" s="654"/>
      <c r="CST2182" s="655"/>
      <c r="CSU2182" s="655"/>
      <c r="CSV2182" s="1"/>
      <c r="CSW2182" s="1"/>
      <c r="CSY2182" s="650"/>
      <c r="CSZ2182" s="645"/>
      <c r="CTA2182" s="659"/>
      <c r="CTB2182" s="654"/>
      <c r="CTC2182" s="655"/>
      <c r="CTD2182" s="655"/>
      <c r="CTE2182" s="1"/>
      <c r="CTF2182" s="1"/>
      <c r="CTH2182" s="650"/>
      <c r="CTI2182" s="645"/>
      <c r="CTJ2182" s="659"/>
      <c r="CTK2182" s="654"/>
      <c r="CTL2182" s="655"/>
      <c r="CTM2182" s="655"/>
      <c r="CTN2182" s="1"/>
      <c r="CTO2182" s="1"/>
      <c r="CTQ2182" s="650"/>
      <c r="CTR2182" s="645"/>
      <c r="CTS2182" s="659"/>
      <c r="CTT2182" s="654"/>
      <c r="CTU2182" s="655"/>
      <c r="CTV2182" s="655"/>
      <c r="CTW2182" s="1"/>
      <c r="CTX2182" s="1"/>
      <c r="CTZ2182" s="650"/>
      <c r="CUA2182" s="645"/>
      <c r="CUB2182" s="659"/>
      <c r="CUC2182" s="654"/>
      <c r="CUD2182" s="655"/>
      <c r="CUE2182" s="655"/>
      <c r="CUF2182" s="1"/>
      <c r="CUG2182" s="1"/>
      <c r="CUI2182" s="650"/>
      <c r="CUJ2182" s="645"/>
      <c r="CUK2182" s="659"/>
      <c r="CUL2182" s="654"/>
      <c r="CUM2182" s="655"/>
      <c r="CUN2182" s="655"/>
      <c r="CUO2182" s="1"/>
      <c r="CUP2182" s="1"/>
      <c r="CUR2182" s="650"/>
      <c r="CUS2182" s="645"/>
      <c r="CUT2182" s="659"/>
      <c r="CUU2182" s="654"/>
      <c r="CUV2182" s="655"/>
      <c r="CUW2182" s="655"/>
      <c r="CUX2182" s="1"/>
      <c r="CUY2182" s="1"/>
      <c r="CVA2182" s="650"/>
      <c r="CVB2182" s="645"/>
      <c r="CVC2182" s="659"/>
      <c r="CVD2182" s="654"/>
      <c r="CVE2182" s="655"/>
      <c r="CVF2182" s="655"/>
      <c r="CVG2182" s="1"/>
      <c r="CVH2182" s="1"/>
      <c r="CVJ2182" s="650"/>
      <c r="CVK2182" s="645"/>
      <c r="CVL2182" s="659"/>
      <c r="CVM2182" s="654"/>
      <c r="CVN2182" s="655"/>
      <c r="CVO2182" s="655"/>
      <c r="CVP2182" s="1"/>
      <c r="CVQ2182" s="1"/>
      <c r="CVS2182" s="650"/>
      <c r="CVT2182" s="645"/>
      <c r="CVU2182" s="659"/>
      <c r="CVV2182" s="654"/>
      <c r="CVW2182" s="655"/>
      <c r="CVX2182" s="655"/>
      <c r="CVY2182" s="1"/>
      <c r="CVZ2182" s="1"/>
      <c r="CWB2182" s="650"/>
      <c r="CWC2182" s="645"/>
      <c r="CWD2182" s="659"/>
      <c r="CWE2182" s="654"/>
      <c r="CWF2182" s="655"/>
      <c r="CWG2182" s="655"/>
      <c r="CWH2182" s="1"/>
      <c r="CWI2182" s="1"/>
      <c r="CWK2182" s="650"/>
      <c r="CWL2182" s="645"/>
      <c r="CWM2182" s="659"/>
      <c r="CWN2182" s="654"/>
      <c r="CWO2182" s="655"/>
      <c r="CWP2182" s="655"/>
      <c r="CWQ2182" s="1"/>
      <c r="CWR2182" s="1"/>
      <c r="CWT2182" s="650"/>
      <c r="CWU2182" s="645"/>
      <c r="CWV2182" s="659"/>
      <c r="CWW2182" s="654"/>
      <c r="CWX2182" s="655"/>
      <c r="CWY2182" s="655"/>
      <c r="CWZ2182" s="1"/>
      <c r="CXA2182" s="1"/>
      <c r="CXC2182" s="650"/>
      <c r="CXD2182" s="645"/>
      <c r="CXE2182" s="659"/>
      <c r="CXF2182" s="654"/>
      <c r="CXG2182" s="655"/>
      <c r="CXH2182" s="655"/>
      <c r="CXI2182" s="1"/>
      <c r="CXJ2182" s="1"/>
      <c r="CXL2182" s="650"/>
      <c r="CXM2182" s="645"/>
      <c r="CXN2182" s="659"/>
      <c r="CXO2182" s="654"/>
      <c r="CXP2182" s="655"/>
      <c r="CXQ2182" s="655"/>
      <c r="CXR2182" s="1"/>
      <c r="CXS2182" s="1"/>
      <c r="CXU2182" s="650"/>
      <c r="CXV2182" s="645"/>
      <c r="CXW2182" s="659"/>
      <c r="CXX2182" s="654"/>
      <c r="CXY2182" s="655"/>
      <c r="CXZ2182" s="655"/>
      <c r="CYA2182" s="1"/>
      <c r="CYB2182" s="1"/>
      <c r="CYD2182" s="650"/>
      <c r="CYE2182" s="645"/>
      <c r="CYF2182" s="659"/>
      <c r="CYG2182" s="654"/>
      <c r="CYH2182" s="655"/>
      <c r="CYI2182" s="655"/>
      <c r="CYJ2182" s="1"/>
      <c r="CYK2182" s="1"/>
      <c r="CYM2182" s="650"/>
      <c r="CYN2182" s="645"/>
      <c r="CYO2182" s="659"/>
      <c r="CYP2182" s="654"/>
      <c r="CYQ2182" s="655"/>
      <c r="CYR2182" s="655"/>
      <c r="CYS2182" s="1"/>
      <c r="CYT2182" s="1"/>
      <c r="CYV2182" s="650"/>
      <c r="CYW2182" s="645"/>
      <c r="CYX2182" s="659"/>
      <c r="CYY2182" s="654"/>
      <c r="CYZ2182" s="655"/>
      <c r="CZA2182" s="655"/>
      <c r="CZB2182" s="1"/>
      <c r="CZC2182" s="1"/>
      <c r="CZE2182" s="650"/>
      <c r="CZF2182" s="645"/>
      <c r="CZG2182" s="659"/>
      <c r="CZH2182" s="654"/>
      <c r="CZI2182" s="655"/>
      <c r="CZJ2182" s="655"/>
      <c r="CZK2182" s="1"/>
      <c r="CZL2182" s="1"/>
      <c r="CZN2182" s="650"/>
      <c r="CZO2182" s="645"/>
      <c r="CZP2182" s="659"/>
      <c r="CZQ2182" s="654"/>
      <c r="CZR2182" s="655"/>
      <c r="CZS2182" s="655"/>
      <c r="CZT2182" s="1"/>
      <c r="CZU2182" s="1"/>
      <c r="CZW2182" s="650"/>
      <c r="CZX2182" s="645"/>
      <c r="CZY2182" s="659"/>
      <c r="CZZ2182" s="654"/>
      <c r="DAA2182" s="655"/>
      <c r="DAB2182" s="655"/>
      <c r="DAC2182" s="1"/>
      <c r="DAD2182" s="1"/>
      <c r="DAF2182" s="650"/>
      <c r="DAG2182" s="645"/>
      <c r="DAH2182" s="659"/>
      <c r="DAI2182" s="654"/>
      <c r="DAJ2182" s="655"/>
      <c r="DAK2182" s="655"/>
      <c r="DAL2182" s="1"/>
      <c r="DAM2182" s="1"/>
      <c r="DAO2182" s="650"/>
      <c r="DAP2182" s="645"/>
      <c r="DAQ2182" s="659"/>
      <c r="DAR2182" s="654"/>
      <c r="DAS2182" s="655"/>
      <c r="DAT2182" s="655"/>
      <c r="DAU2182" s="1"/>
      <c r="DAV2182" s="1"/>
      <c r="DAX2182" s="650"/>
      <c r="DAY2182" s="645"/>
      <c r="DAZ2182" s="659"/>
      <c r="DBA2182" s="654"/>
      <c r="DBB2182" s="655"/>
      <c r="DBC2182" s="655"/>
      <c r="DBD2182" s="1"/>
      <c r="DBE2182" s="1"/>
      <c r="DBG2182" s="650"/>
      <c r="DBH2182" s="645"/>
      <c r="DBI2182" s="659"/>
      <c r="DBJ2182" s="654"/>
      <c r="DBK2182" s="655"/>
      <c r="DBL2182" s="655"/>
      <c r="DBM2182" s="1"/>
      <c r="DBN2182" s="1"/>
      <c r="DBP2182" s="650"/>
      <c r="DBQ2182" s="645"/>
      <c r="DBR2182" s="659"/>
      <c r="DBS2182" s="654"/>
      <c r="DBT2182" s="655"/>
      <c r="DBU2182" s="655"/>
      <c r="DBV2182" s="1"/>
      <c r="DBW2182" s="1"/>
      <c r="DBY2182" s="650"/>
      <c r="DBZ2182" s="645"/>
      <c r="DCA2182" s="659"/>
      <c r="DCB2182" s="654"/>
      <c r="DCC2182" s="655"/>
      <c r="DCD2182" s="655"/>
      <c r="DCE2182" s="1"/>
      <c r="DCF2182" s="1"/>
      <c r="DCH2182" s="650"/>
      <c r="DCI2182" s="645"/>
      <c r="DCJ2182" s="659"/>
      <c r="DCK2182" s="654"/>
      <c r="DCL2182" s="655"/>
      <c r="DCM2182" s="655"/>
      <c r="DCN2182" s="1"/>
      <c r="DCO2182" s="1"/>
      <c r="DCQ2182" s="650"/>
      <c r="DCR2182" s="645"/>
      <c r="DCS2182" s="659"/>
      <c r="DCT2182" s="654"/>
      <c r="DCU2182" s="655"/>
      <c r="DCV2182" s="655"/>
      <c r="DCW2182" s="1"/>
      <c r="DCX2182" s="1"/>
      <c r="DCZ2182" s="650"/>
      <c r="DDA2182" s="645"/>
      <c r="DDB2182" s="659"/>
      <c r="DDC2182" s="654"/>
      <c r="DDD2182" s="655"/>
      <c r="DDE2182" s="655"/>
      <c r="DDF2182" s="1"/>
      <c r="DDG2182" s="1"/>
      <c r="DDI2182" s="650"/>
      <c r="DDJ2182" s="645"/>
      <c r="DDK2182" s="659"/>
      <c r="DDL2182" s="654"/>
      <c r="DDM2182" s="655"/>
      <c r="DDN2182" s="655"/>
      <c r="DDO2182" s="1"/>
      <c r="DDP2182" s="1"/>
      <c r="DDR2182" s="650"/>
      <c r="DDS2182" s="645"/>
      <c r="DDT2182" s="659"/>
      <c r="DDU2182" s="654"/>
      <c r="DDV2182" s="655"/>
      <c r="DDW2182" s="655"/>
      <c r="DDX2182" s="1"/>
      <c r="DDY2182" s="1"/>
      <c r="DEA2182" s="650"/>
      <c r="DEB2182" s="645"/>
      <c r="DEC2182" s="659"/>
      <c r="DED2182" s="654"/>
      <c r="DEE2182" s="655"/>
      <c r="DEF2182" s="655"/>
      <c r="DEG2182" s="1"/>
      <c r="DEH2182" s="1"/>
      <c r="DEJ2182" s="650"/>
      <c r="DEK2182" s="645"/>
      <c r="DEL2182" s="659"/>
      <c r="DEM2182" s="654"/>
      <c r="DEN2182" s="655"/>
      <c r="DEO2182" s="655"/>
      <c r="DEP2182" s="1"/>
      <c r="DEQ2182" s="1"/>
      <c r="DES2182" s="650"/>
      <c r="DET2182" s="645"/>
      <c r="DEU2182" s="659"/>
      <c r="DEV2182" s="654"/>
      <c r="DEW2182" s="655"/>
      <c r="DEX2182" s="655"/>
      <c r="DEY2182" s="1"/>
      <c r="DEZ2182" s="1"/>
      <c r="DFB2182" s="650"/>
      <c r="DFC2182" s="645"/>
      <c r="DFD2182" s="659"/>
      <c r="DFE2182" s="654"/>
      <c r="DFF2182" s="655"/>
      <c r="DFG2182" s="655"/>
      <c r="DFH2182" s="1"/>
      <c r="DFI2182" s="1"/>
      <c r="DFK2182" s="650"/>
      <c r="DFL2182" s="645"/>
      <c r="DFM2182" s="659"/>
      <c r="DFN2182" s="654"/>
      <c r="DFO2182" s="655"/>
      <c r="DFP2182" s="655"/>
      <c r="DFQ2182" s="1"/>
      <c r="DFR2182" s="1"/>
      <c r="DFT2182" s="650"/>
      <c r="DFU2182" s="645"/>
      <c r="DFV2182" s="659"/>
      <c r="DFW2182" s="654"/>
      <c r="DFX2182" s="655"/>
      <c r="DFY2182" s="655"/>
      <c r="DFZ2182" s="1"/>
      <c r="DGA2182" s="1"/>
      <c r="DGC2182" s="650"/>
      <c r="DGD2182" s="645"/>
      <c r="DGE2182" s="659"/>
      <c r="DGF2182" s="654"/>
      <c r="DGG2182" s="655"/>
      <c r="DGH2182" s="655"/>
      <c r="DGI2182" s="1"/>
      <c r="DGJ2182" s="1"/>
      <c r="DGL2182" s="650"/>
      <c r="DGM2182" s="645"/>
      <c r="DGN2182" s="659"/>
      <c r="DGO2182" s="654"/>
      <c r="DGP2182" s="655"/>
      <c r="DGQ2182" s="655"/>
      <c r="DGR2182" s="1"/>
      <c r="DGS2182" s="1"/>
      <c r="DGU2182" s="650"/>
      <c r="DGV2182" s="645"/>
      <c r="DGW2182" s="659"/>
      <c r="DGX2182" s="654"/>
      <c r="DGY2182" s="655"/>
      <c r="DGZ2182" s="655"/>
      <c r="DHA2182" s="1"/>
      <c r="DHB2182" s="1"/>
      <c r="DHD2182" s="650"/>
      <c r="DHE2182" s="645"/>
      <c r="DHF2182" s="659"/>
      <c r="DHG2182" s="654"/>
      <c r="DHH2182" s="655"/>
      <c r="DHI2182" s="655"/>
      <c r="DHJ2182" s="1"/>
      <c r="DHK2182" s="1"/>
      <c r="DHM2182" s="650"/>
      <c r="DHN2182" s="645"/>
      <c r="DHO2182" s="659"/>
      <c r="DHP2182" s="654"/>
      <c r="DHQ2182" s="655"/>
      <c r="DHR2182" s="655"/>
      <c r="DHS2182" s="1"/>
      <c r="DHT2182" s="1"/>
      <c r="DHV2182" s="650"/>
      <c r="DHW2182" s="645"/>
      <c r="DHX2182" s="659"/>
      <c r="DHY2182" s="654"/>
      <c r="DHZ2182" s="655"/>
      <c r="DIA2182" s="655"/>
      <c r="DIB2182" s="1"/>
      <c r="DIC2182" s="1"/>
      <c r="DIE2182" s="650"/>
      <c r="DIF2182" s="645"/>
      <c r="DIG2182" s="659"/>
      <c r="DIH2182" s="654"/>
      <c r="DII2182" s="655"/>
      <c r="DIJ2182" s="655"/>
      <c r="DIK2182" s="1"/>
      <c r="DIL2182" s="1"/>
      <c r="DIN2182" s="650"/>
      <c r="DIO2182" s="645"/>
      <c r="DIP2182" s="659"/>
      <c r="DIQ2182" s="654"/>
      <c r="DIR2182" s="655"/>
      <c r="DIS2182" s="655"/>
      <c r="DIT2182" s="1"/>
      <c r="DIU2182" s="1"/>
      <c r="DIW2182" s="650"/>
      <c r="DIX2182" s="645"/>
      <c r="DIY2182" s="659"/>
      <c r="DIZ2182" s="654"/>
      <c r="DJA2182" s="655"/>
      <c r="DJB2182" s="655"/>
      <c r="DJC2182" s="1"/>
      <c r="DJD2182" s="1"/>
      <c r="DJF2182" s="650"/>
      <c r="DJG2182" s="645"/>
      <c r="DJH2182" s="659"/>
      <c r="DJI2182" s="654"/>
      <c r="DJJ2182" s="655"/>
      <c r="DJK2182" s="655"/>
      <c r="DJL2182" s="1"/>
      <c r="DJM2182" s="1"/>
      <c r="DJO2182" s="650"/>
      <c r="DJP2182" s="645"/>
      <c r="DJQ2182" s="659"/>
      <c r="DJR2182" s="654"/>
      <c r="DJS2182" s="655"/>
      <c r="DJT2182" s="655"/>
      <c r="DJU2182" s="1"/>
      <c r="DJV2182" s="1"/>
      <c r="DJX2182" s="650"/>
      <c r="DJY2182" s="645"/>
      <c r="DJZ2182" s="659"/>
      <c r="DKA2182" s="654"/>
      <c r="DKB2182" s="655"/>
      <c r="DKC2182" s="655"/>
      <c r="DKD2182" s="1"/>
      <c r="DKE2182" s="1"/>
      <c r="DKG2182" s="650"/>
      <c r="DKH2182" s="645"/>
      <c r="DKI2182" s="659"/>
      <c r="DKJ2182" s="654"/>
      <c r="DKK2182" s="655"/>
      <c r="DKL2182" s="655"/>
      <c r="DKM2182" s="1"/>
      <c r="DKN2182" s="1"/>
      <c r="DKP2182" s="650"/>
      <c r="DKQ2182" s="645"/>
      <c r="DKR2182" s="659"/>
      <c r="DKS2182" s="654"/>
      <c r="DKT2182" s="655"/>
      <c r="DKU2182" s="655"/>
      <c r="DKV2182" s="1"/>
      <c r="DKW2182" s="1"/>
      <c r="DKY2182" s="650"/>
      <c r="DKZ2182" s="645"/>
      <c r="DLA2182" s="659"/>
      <c r="DLB2182" s="654"/>
      <c r="DLC2182" s="655"/>
      <c r="DLD2182" s="655"/>
      <c r="DLE2182" s="1"/>
      <c r="DLF2182" s="1"/>
      <c r="DLH2182" s="650"/>
      <c r="DLI2182" s="645"/>
      <c r="DLJ2182" s="659"/>
      <c r="DLK2182" s="654"/>
      <c r="DLL2182" s="655"/>
      <c r="DLM2182" s="655"/>
      <c r="DLN2182" s="1"/>
      <c r="DLO2182" s="1"/>
      <c r="DLQ2182" s="650"/>
      <c r="DLR2182" s="645"/>
      <c r="DLS2182" s="659"/>
      <c r="DLT2182" s="654"/>
      <c r="DLU2182" s="655"/>
      <c r="DLV2182" s="655"/>
      <c r="DLW2182" s="1"/>
      <c r="DLX2182" s="1"/>
      <c r="DLZ2182" s="650"/>
      <c r="DMA2182" s="645"/>
      <c r="DMB2182" s="659"/>
      <c r="DMC2182" s="654"/>
      <c r="DMD2182" s="655"/>
      <c r="DME2182" s="655"/>
      <c r="DMF2182" s="1"/>
      <c r="DMG2182" s="1"/>
      <c r="DMI2182" s="650"/>
      <c r="DMJ2182" s="645"/>
      <c r="DMK2182" s="659"/>
      <c r="DML2182" s="654"/>
      <c r="DMM2182" s="655"/>
      <c r="DMN2182" s="655"/>
      <c r="DMO2182" s="1"/>
      <c r="DMP2182" s="1"/>
      <c r="DMR2182" s="650"/>
      <c r="DMS2182" s="645"/>
      <c r="DMT2182" s="659"/>
      <c r="DMU2182" s="654"/>
      <c r="DMV2182" s="655"/>
      <c r="DMW2182" s="655"/>
      <c r="DMX2182" s="1"/>
      <c r="DMY2182" s="1"/>
      <c r="DNA2182" s="650"/>
      <c r="DNB2182" s="645"/>
      <c r="DNC2182" s="659"/>
      <c r="DND2182" s="654"/>
      <c r="DNE2182" s="655"/>
      <c r="DNF2182" s="655"/>
      <c r="DNG2182" s="1"/>
      <c r="DNH2182" s="1"/>
      <c r="DNJ2182" s="650"/>
      <c r="DNK2182" s="645"/>
      <c r="DNL2182" s="659"/>
      <c r="DNM2182" s="654"/>
      <c r="DNN2182" s="655"/>
      <c r="DNO2182" s="655"/>
      <c r="DNP2182" s="1"/>
      <c r="DNQ2182" s="1"/>
      <c r="DNS2182" s="650"/>
      <c r="DNT2182" s="645"/>
      <c r="DNU2182" s="659"/>
      <c r="DNV2182" s="654"/>
      <c r="DNW2182" s="655"/>
      <c r="DNX2182" s="655"/>
      <c r="DNY2182" s="1"/>
      <c r="DNZ2182" s="1"/>
      <c r="DOB2182" s="650"/>
      <c r="DOC2182" s="645"/>
      <c r="DOD2182" s="659"/>
      <c r="DOE2182" s="654"/>
      <c r="DOF2182" s="655"/>
      <c r="DOG2182" s="655"/>
      <c r="DOH2182" s="1"/>
      <c r="DOI2182" s="1"/>
      <c r="DOK2182" s="650"/>
      <c r="DOL2182" s="645"/>
      <c r="DOM2182" s="659"/>
      <c r="DON2182" s="654"/>
      <c r="DOO2182" s="655"/>
      <c r="DOP2182" s="655"/>
      <c r="DOQ2182" s="1"/>
      <c r="DOR2182" s="1"/>
      <c r="DOT2182" s="650"/>
      <c r="DOU2182" s="645"/>
      <c r="DOV2182" s="659"/>
      <c r="DOW2182" s="654"/>
      <c r="DOX2182" s="655"/>
      <c r="DOY2182" s="655"/>
      <c r="DOZ2182" s="1"/>
      <c r="DPA2182" s="1"/>
      <c r="DPC2182" s="650"/>
      <c r="DPD2182" s="645"/>
      <c r="DPE2182" s="659"/>
      <c r="DPF2182" s="654"/>
      <c r="DPG2182" s="655"/>
      <c r="DPH2182" s="655"/>
      <c r="DPI2182" s="1"/>
      <c r="DPJ2182" s="1"/>
      <c r="DPL2182" s="650"/>
      <c r="DPM2182" s="645"/>
      <c r="DPN2182" s="659"/>
      <c r="DPO2182" s="654"/>
      <c r="DPP2182" s="655"/>
      <c r="DPQ2182" s="655"/>
      <c r="DPR2182" s="1"/>
      <c r="DPS2182" s="1"/>
      <c r="DPU2182" s="650"/>
      <c r="DPV2182" s="645"/>
      <c r="DPW2182" s="659"/>
      <c r="DPX2182" s="654"/>
      <c r="DPY2182" s="655"/>
      <c r="DPZ2182" s="655"/>
      <c r="DQA2182" s="1"/>
      <c r="DQB2182" s="1"/>
      <c r="DQD2182" s="650"/>
      <c r="DQE2182" s="645"/>
      <c r="DQF2182" s="659"/>
      <c r="DQG2182" s="654"/>
      <c r="DQH2182" s="655"/>
      <c r="DQI2182" s="655"/>
      <c r="DQJ2182" s="1"/>
      <c r="DQK2182" s="1"/>
      <c r="DQM2182" s="650"/>
      <c r="DQN2182" s="645"/>
      <c r="DQO2182" s="659"/>
      <c r="DQP2182" s="654"/>
      <c r="DQQ2182" s="655"/>
      <c r="DQR2182" s="655"/>
      <c r="DQS2182" s="1"/>
      <c r="DQT2182" s="1"/>
      <c r="DQV2182" s="650"/>
      <c r="DQW2182" s="645"/>
      <c r="DQX2182" s="659"/>
      <c r="DQY2182" s="654"/>
      <c r="DQZ2182" s="655"/>
      <c r="DRA2182" s="655"/>
      <c r="DRB2182" s="1"/>
      <c r="DRC2182" s="1"/>
      <c r="DRE2182" s="650"/>
      <c r="DRF2182" s="645"/>
      <c r="DRG2182" s="659"/>
      <c r="DRH2182" s="654"/>
      <c r="DRI2182" s="655"/>
      <c r="DRJ2182" s="655"/>
      <c r="DRK2182" s="1"/>
      <c r="DRL2182" s="1"/>
      <c r="DRN2182" s="650"/>
      <c r="DRO2182" s="645"/>
      <c r="DRP2182" s="659"/>
      <c r="DRQ2182" s="654"/>
      <c r="DRR2182" s="655"/>
      <c r="DRS2182" s="655"/>
      <c r="DRT2182" s="1"/>
      <c r="DRU2182" s="1"/>
      <c r="DRW2182" s="650"/>
      <c r="DRX2182" s="645"/>
      <c r="DRY2182" s="659"/>
      <c r="DRZ2182" s="654"/>
      <c r="DSA2182" s="655"/>
      <c r="DSB2182" s="655"/>
      <c r="DSC2182" s="1"/>
      <c r="DSD2182" s="1"/>
      <c r="DSF2182" s="650"/>
      <c r="DSG2182" s="645"/>
      <c r="DSH2182" s="659"/>
      <c r="DSI2182" s="654"/>
      <c r="DSJ2182" s="655"/>
      <c r="DSK2182" s="655"/>
      <c r="DSL2182" s="1"/>
      <c r="DSM2182" s="1"/>
      <c r="DSO2182" s="650"/>
      <c r="DSP2182" s="645"/>
      <c r="DSQ2182" s="659"/>
      <c r="DSR2182" s="654"/>
      <c r="DSS2182" s="655"/>
      <c r="DST2182" s="655"/>
      <c r="DSU2182" s="1"/>
      <c r="DSV2182" s="1"/>
      <c r="DSX2182" s="650"/>
      <c r="DSY2182" s="645"/>
      <c r="DSZ2182" s="659"/>
      <c r="DTA2182" s="654"/>
      <c r="DTB2182" s="655"/>
      <c r="DTC2182" s="655"/>
      <c r="DTD2182" s="1"/>
      <c r="DTE2182" s="1"/>
      <c r="DTG2182" s="650"/>
      <c r="DTH2182" s="645"/>
      <c r="DTI2182" s="659"/>
      <c r="DTJ2182" s="654"/>
      <c r="DTK2182" s="655"/>
      <c r="DTL2182" s="655"/>
      <c r="DTM2182" s="1"/>
      <c r="DTN2182" s="1"/>
      <c r="DTP2182" s="650"/>
      <c r="DTQ2182" s="645"/>
      <c r="DTR2182" s="659"/>
      <c r="DTS2182" s="654"/>
      <c r="DTT2182" s="655"/>
      <c r="DTU2182" s="655"/>
      <c r="DTV2182" s="1"/>
      <c r="DTW2182" s="1"/>
      <c r="DTY2182" s="650"/>
      <c r="DTZ2182" s="645"/>
      <c r="DUA2182" s="659"/>
      <c r="DUB2182" s="654"/>
      <c r="DUC2182" s="655"/>
      <c r="DUD2182" s="655"/>
      <c r="DUE2182" s="1"/>
      <c r="DUF2182" s="1"/>
      <c r="DUH2182" s="650"/>
      <c r="DUI2182" s="645"/>
      <c r="DUJ2182" s="659"/>
      <c r="DUK2182" s="654"/>
      <c r="DUL2182" s="655"/>
      <c r="DUM2182" s="655"/>
      <c r="DUN2182" s="1"/>
      <c r="DUO2182" s="1"/>
      <c r="DUQ2182" s="650"/>
      <c r="DUR2182" s="645"/>
      <c r="DUS2182" s="659"/>
      <c r="DUT2182" s="654"/>
      <c r="DUU2182" s="655"/>
      <c r="DUV2182" s="655"/>
      <c r="DUW2182" s="1"/>
      <c r="DUX2182" s="1"/>
      <c r="DUZ2182" s="650"/>
      <c r="DVA2182" s="645"/>
      <c r="DVB2182" s="659"/>
      <c r="DVC2182" s="654"/>
      <c r="DVD2182" s="655"/>
      <c r="DVE2182" s="655"/>
      <c r="DVF2182" s="1"/>
      <c r="DVG2182" s="1"/>
      <c r="DVI2182" s="650"/>
      <c r="DVJ2182" s="645"/>
      <c r="DVK2182" s="659"/>
      <c r="DVL2182" s="654"/>
      <c r="DVM2182" s="655"/>
      <c r="DVN2182" s="655"/>
      <c r="DVO2182" s="1"/>
      <c r="DVP2182" s="1"/>
      <c r="DVR2182" s="650"/>
      <c r="DVS2182" s="645"/>
      <c r="DVT2182" s="659"/>
      <c r="DVU2182" s="654"/>
      <c r="DVV2182" s="655"/>
      <c r="DVW2182" s="655"/>
      <c r="DVX2182" s="1"/>
      <c r="DVY2182" s="1"/>
      <c r="DWA2182" s="650"/>
      <c r="DWB2182" s="645"/>
      <c r="DWC2182" s="659"/>
      <c r="DWD2182" s="654"/>
      <c r="DWE2182" s="655"/>
      <c r="DWF2182" s="655"/>
      <c r="DWG2182" s="1"/>
      <c r="DWH2182" s="1"/>
      <c r="DWJ2182" s="650"/>
      <c r="DWK2182" s="645"/>
      <c r="DWL2182" s="659"/>
      <c r="DWM2182" s="654"/>
      <c r="DWN2182" s="655"/>
      <c r="DWO2182" s="655"/>
      <c r="DWP2182" s="1"/>
      <c r="DWQ2182" s="1"/>
      <c r="DWS2182" s="650"/>
      <c r="DWT2182" s="645"/>
      <c r="DWU2182" s="659"/>
      <c r="DWV2182" s="654"/>
      <c r="DWW2182" s="655"/>
      <c r="DWX2182" s="655"/>
      <c r="DWY2182" s="1"/>
      <c r="DWZ2182" s="1"/>
      <c r="DXB2182" s="650"/>
      <c r="DXC2182" s="645"/>
      <c r="DXD2182" s="659"/>
      <c r="DXE2182" s="654"/>
      <c r="DXF2182" s="655"/>
      <c r="DXG2182" s="655"/>
      <c r="DXH2182" s="1"/>
      <c r="DXI2182" s="1"/>
      <c r="DXK2182" s="650"/>
      <c r="DXL2182" s="645"/>
      <c r="DXM2182" s="659"/>
      <c r="DXN2182" s="654"/>
      <c r="DXO2182" s="655"/>
      <c r="DXP2182" s="655"/>
      <c r="DXQ2182" s="1"/>
      <c r="DXR2182" s="1"/>
      <c r="DXT2182" s="650"/>
      <c r="DXU2182" s="645"/>
      <c r="DXV2182" s="659"/>
      <c r="DXW2182" s="654"/>
      <c r="DXX2182" s="655"/>
      <c r="DXY2182" s="655"/>
      <c r="DXZ2182" s="1"/>
      <c r="DYA2182" s="1"/>
      <c r="DYC2182" s="650"/>
      <c r="DYD2182" s="645"/>
      <c r="DYE2182" s="659"/>
      <c r="DYF2182" s="654"/>
      <c r="DYG2182" s="655"/>
      <c r="DYH2182" s="655"/>
      <c r="DYI2182" s="1"/>
      <c r="DYJ2182" s="1"/>
      <c r="DYL2182" s="650"/>
      <c r="DYM2182" s="645"/>
      <c r="DYN2182" s="659"/>
      <c r="DYO2182" s="654"/>
      <c r="DYP2182" s="655"/>
      <c r="DYQ2182" s="655"/>
      <c r="DYR2182" s="1"/>
      <c r="DYS2182" s="1"/>
      <c r="DYU2182" s="650"/>
      <c r="DYV2182" s="645"/>
      <c r="DYW2182" s="659"/>
      <c r="DYX2182" s="654"/>
      <c r="DYY2182" s="655"/>
      <c r="DYZ2182" s="655"/>
      <c r="DZA2182" s="1"/>
      <c r="DZB2182" s="1"/>
      <c r="DZD2182" s="650"/>
      <c r="DZE2182" s="645"/>
      <c r="DZF2182" s="659"/>
      <c r="DZG2182" s="654"/>
      <c r="DZH2182" s="655"/>
      <c r="DZI2182" s="655"/>
      <c r="DZJ2182" s="1"/>
      <c r="DZK2182" s="1"/>
      <c r="DZM2182" s="650"/>
      <c r="DZN2182" s="645"/>
      <c r="DZO2182" s="659"/>
      <c r="DZP2182" s="654"/>
      <c r="DZQ2182" s="655"/>
      <c r="DZR2182" s="655"/>
      <c r="DZS2182" s="1"/>
      <c r="DZT2182" s="1"/>
      <c r="DZV2182" s="650"/>
      <c r="DZW2182" s="645"/>
      <c r="DZX2182" s="659"/>
      <c r="DZY2182" s="654"/>
      <c r="DZZ2182" s="655"/>
      <c r="EAA2182" s="655"/>
      <c r="EAB2182" s="1"/>
      <c r="EAC2182" s="1"/>
      <c r="EAE2182" s="650"/>
      <c r="EAF2182" s="645"/>
      <c r="EAG2182" s="659"/>
      <c r="EAH2182" s="654"/>
      <c r="EAI2182" s="655"/>
      <c r="EAJ2182" s="655"/>
      <c r="EAK2182" s="1"/>
      <c r="EAL2182" s="1"/>
      <c r="EAN2182" s="650"/>
      <c r="EAO2182" s="645"/>
      <c r="EAP2182" s="659"/>
      <c r="EAQ2182" s="654"/>
      <c r="EAR2182" s="655"/>
      <c r="EAS2182" s="655"/>
      <c r="EAT2182" s="1"/>
      <c r="EAU2182" s="1"/>
      <c r="EAW2182" s="650"/>
      <c r="EAX2182" s="645"/>
      <c r="EAY2182" s="659"/>
      <c r="EAZ2182" s="654"/>
      <c r="EBA2182" s="655"/>
      <c r="EBB2182" s="655"/>
      <c r="EBC2182" s="1"/>
      <c r="EBD2182" s="1"/>
      <c r="EBF2182" s="650"/>
      <c r="EBG2182" s="645"/>
      <c r="EBH2182" s="659"/>
      <c r="EBI2182" s="654"/>
      <c r="EBJ2182" s="655"/>
      <c r="EBK2182" s="655"/>
      <c r="EBL2182" s="1"/>
      <c r="EBM2182" s="1"/>
      <c r="EBO2182" s="650"/>
      <c r="EBP2182" s="645"/>
      <c r="EBQ2182" s="659"/>
      <c r="EBR2182" s="654"/>
      <c r="EBS2182" s="655"/>
      <c r="EBT2182" s="655"/>
      <c r="EBU2182" s="1"/>
      <c r="EBV2182" s="1"/>
      <c r="EBX2182" s="650"/>
      <c r="EBY2182" s="645"/>
      <c r="EBZ2182" s="659"/>
      <c r="ECA2182" s="654"/>
      <c r="ECB2182" s="655"/>
      <c r="ECC2182" s="655"/>
      <c r="ECD2182" s="1"/>
      <c r="ECE2182" s="1"/>
      <c r="ECG2182" s="650"/>
      <c r="ECH2182" s="645"/>
      <c r="ECI2182" s="659"/>
      <c r="ECJ2182" s="654"/>
      <c r="ECK2182" s="655"/>
      <c r="ECL2182" s="655"/>
      <c r="ECM2182" s="1"/>
      <c r="ECN2182" s="1"/>
      <c r="ECP2182" s="650"/>
      <c r="ECQ2182" s="645"/>
      <c r="ECR2182" s="659"/>
      <c r="ECS2182" s="654"/>
      <c r="ECT2182" s="655"/>
      <c r="ECU2182" s="655"/>
      <c r="ECV2182" s="1"/>
      <c r="ECW2182" s="1"/>
      <c r="ECY2182" s="650"/>
      <c r="ECZ2182" s="645"/>
      <c r="EDA2182" s="659"/>
      <c r="EDB2182" s="654"/>
      <c r="EDC2182" s="655"/>
      <c r="EDD2182" s="655"/>
      <c r="EDE2182" s="1"/>
      <c r="EDF2182" s="1"/>
      <c r="EDH2182" s="650"/>
      <c r="EDI2182" s="645"/>
      <c r="EDJ2182" s="659"/>
      <c r="EDK2182" s="654"/>
      <c r="EDL2182" s="655"/>
      <c r="EDM2182" s="655"/>
      <c r="EDN2182" s="1"/>
      <c r="EDO2182" s="1"/>
      <c r="EDQ2182" s="650"/>
      <c r="EDR2182" s="645"/>
      <c r="EDS2182" s="659"/>
      <c r="EDT2182" s="654"/>
      <c r="EDU2182" s="655"/>
      <c r="EDV2182" s="655"/>
      <c r="EDW2182" s="1"/>
      <c r="EDX2182" s="1"/>
      <c r="EDZ2182" s="650"/>
      <c r="EEA2182" s="645"/>
      <c r="EEB2182" s="659"/>
      <c r="EEC2182" s="654"/>
      <c r="EED2182" s="655"/>
      <c r="EEE2182" s="655"/>
      <c r="EEF2182" s="1"/>
      <c r="EEG2182" s="1"/>
      <c r="EEI2182" s="650"/>
      <c r="EEJ2182" s="645"/>
      <c r="EEK2182" s="659"/>
      <c r="EEL2182" s="654"/>
      <c r="EEM2182" s="655"/>
      <c r="EEN2182" s="655"/>
      <c r="EEO2182" s="1"/>
      <c r="EEP2182" s="1"/>
      <c r="EER2182" s="650"/>
      <c r="EES2182" s="645"/>
      <c r="EET2182" s="659"/>
      <c r="EEU2182" s="654"/>
      <c r="EEV2182" s="655"/>
      <c r="EEW2182" s="655"/>
      <c r="EEX2182" s="1"/>
      <c r="EEY2182" s="1"/>
      <c r="EFA2182" s="650"/>
      <c r="EFB2182" s="645"/>
      <c r="EFC2182" s="659"/>
      <c r="EFD2182" s="654"/>
      <c r="EFE2182" s="655"/>
      <c r="EFF2182" s="655"/>
      <c r="EFG2182" s="1"/>
      <c r="EFH2182" s="1"/>
      <c r="EFJ2182" s="650"/>
      <c r="EFK2182" s="645"/>
      <c r="EFL2182" s="659"/>
      <c r="EFM2182" s="654"/>
      <c r="EFN2182" s="655"/>
      <c r="EFO2182" s="655"/>
      <c r="EFP2182" s="1"/>
      <c r="EFQ2182" s="1"/>
      <c r="EFS2182" s="650"/>
      <c r="EFT2182" s="645"/>
      <c r="EFU2182" s="659"/>
      <c r="EFV2182" s="654"/>
      <c r="EFW2182" s="655"/>
      <c r="EFX2182" s="655"/>
      <c r="EFY2182" s="1"/>
      <c r="EFZ2182" s="1"/>
      <c r="EGB2182" s="650"/>
      <c r="EGC2182" s="645"/>
      <c r="EGD2182" s="659"/>
      <c r="EGE2182" s="654"/>
      <c r="EGF2182" s="655"/>
      <c r="EGG2182" s="655"/>
      <c r="EGH2182" s="1"/>
      <c r="EGI2182" s="1"/>
      <c r="EGK2182" s="650"/>
      <c r="EGL2182" s="645"/>
      <c r="EGM2182" s="659"/>
      <c r="EGN2182" s="654"/>
      <c r="EGO2182" s="655"/>
      <c r="EGP2182" s="655"/>
      <c r="EGQ2182" s="1"/>
      <c r="EGR2182" s="1"/>
      <c r="EGT2182" s="650"/>
      <c r="EGU2182" s="645"/>
      <c r="EGV2182" s="659"/>
      <c r="EGW2182" s="654"/>
      <c r="EGX2182" s="655"/>
      <c r="EGY2182" s="655"/>
      <c r="EGZ2182" s="1"/>
      <c r="EHA2182" s="1"/>
      <c r="EHC2182" s="650"/>
      <c r="EHD2182" s="645"/>
      <c r="EHE2182" s="659"/>
      <c r="EHF2182" s="654"/>
      <c r="EHG2182" s="655"/>
      <c r="EHH2182" s="655"/>
      <c r="EHI2182" s="1"/>
      <c r="EHJ2182" s="1"/>
      <c r="EHL2182" s="650"/>
      <c r="EHM2182" s="645"/>
      <c r="EHN2182" s="659"/>
      <c r="EHO2182" s="654"/>
      <c r="EHP2182" s="655"/>
      <c r="EHQ2182" s="655"/>
      <c r="EHR2182" s="1"/>
      <c r="EHS2182" s="1"/>
      <c r="EHU2182" s="650"/>
      <c r="EHV2182" s="645"/>
      <c r="EHW2182" s="659"/>
      <c r="EHX2182" s="654"/>
      <c r="EHY2182" s="655"/>
      <c r="EHZ2182" s="655"/>
      <c r="EIA2182" s="1"/>
      <c r="EIB2182" s="1"/>
      <c r="EID2182" s="650"/>
      <c r="EIE2182" s="645"/>
      <c r="EIF2182" s="659"/>
      <c r="EIG2182" s="654"/>
      <c r="EIH2182" s="655"/>
      <c r="EII2182" s="655"/>
      <c r="EIJ2182" s="1"/>
      <c r="EIK2182" s="1"/>
      <c r="EIM2182" s="650"/>
      <c r="EIN2182" s="645"/>
      <c r="EIO2182" s="659"/>
      <c r="EIP2182" s="654"/>
      <c r="EIQ2182" s="655"/>
      <c r="EIR2182" s="655"/>
      <c r="EIS2182" s="1"/>
      <c r="EIT2182" s="1"/>
      <c r="EIV2182" s="650"/>
      <c r="EIW2182" s="645"/>
      <c r="EIX2182" s="659"/>
      <c r="EIY2182" s="654"/>
      <c r="EIZ2182" s="655"/>
      <c r="EJA2182" s="655"/>
      <c r="EJB2182" s="1"/>
      <c r="EJC2182" s="1"/>
      <c r="EJE2182" s="650"/>
      <c r="EJF2182" s="645"/>
      <c r="EJG2182" s="659"/>
      <c r="EJH2182" s="654"/>
      <c r="EJI2182" s="655"/>
      <c r="EJJ2182" s="655"/>
      <c r="EJK2182" s="1"/>
      <c r="EJL2182" s="1"/>
      <c r="EJN2182" s="650"/>
      <c r="EJO2182" s="645"/>
      <c r="EJP2182" s="659"/>
      <c r="EJQ2182" s="654"/>
      <c r="EJR2182" s="655"/>
      <c r="EJS2182" s="655"/>
      <c r="EJT2182" s="1"/>
      <c r="EJU2182" s="1"/>
      <c r="EJW2182" s="650"/>
      <c r="EJX2182" s="645"/>
      <c r="EJY2182" s="659"/>
      <c r="EJZ2182" s="654"/>
      <c r="EKA2182" s="655"/>
      <c r="EKB2182" s="655"/>
      <c r="EKC2182" s="1"/>
      <c r="EKD2182" s="1"/>
      <c r="EKF2182" s="650"/>
      <c r="EKG2182" s="645"/>
      <c r="EKH2182" s="659"/>
      <c r="EKI2182" s="654"/>
      <c r="EKJ2182" s="655"/>
      <c r="EKK2182" s="655"/>
      <c r="EKL2182" s="1"/>
      <c r="EKM2182" s="1"/>
      <c r="EKO2182" s="650"/>
      <c r="EKP2182" s="645"/>
      <c r="EKQ2182" s="659"/>
      <c r="EKR2182" s="654"/>
      <c r="EKS2182" s="655"/>
      <c r="EKT2182" s="655"/>
      <c r="EKU2182" s="1"/>
      <c r="EKV2182" s="1"/>
      <c r="EKX2182" s="650"/>
      <c r="EKY2182" s="645"/>
      <c r="EKZ2182" s="659"/>
      <c r="ELA2182" s="654"/>
      <c r="ELB2182" s="655"/>
      <c r="ELC2182" s="655"/>
      <c r="ELD2182" s="1"/>
      <c r="ELE2182" s="1"/>
      <c r="ELG2182" s="650"/>
      <c r="ELH2182" s="645"/>
      <c r="ELI2182" s="659"/>
      <c r="ELJ2182" s="654"/>
      <c r="ELK2182" s="655"/>
      <c r="ELL2182" s="655"/>
      <c r="ELM2182" s="1"/>
      <c r="ELN2182" s="1"/>
      <c r="ELP2182" s="650"/>
      <c r="ELQ2182" s="645"/>
      <c r="ELR2182" s="659"/>
      <c r="ELS2182" s="654"/>
      <c r="ELT2182" s="655"/>
      <c r="ELU2182" s="655"/>
      <c r="ELV2182" s="1"/>
      <c r="ELW2182" s="1"/>
      <c r="ELY2182" s="650"/>
      <c r="ELZ2182" s="645"/>
      <c r="EMA2182" s="659"/>
      <c r="EMB2182" s="654"/>
      <c r="EMC2182" s="655"/>
      <c r="EMD2182" s="655"/>
      <c r="EME2182" s="1"/>
      <c r="EMF2182" s="1"/>
      <c r="EMH2182" s="650"/>
      <c r="EMI2182" s="645"/>
      <c r="EMJ2182" s="659"/>
      <c r="EMK2182" s="654"/>
      <c r="EML2182" s="655"/>
      <c r="EMM2182" s="655"/>
      <c r="EMN2182" s="1"/>
      <c r="EMO2182" s="1"/>
      <c r="EMQ2182" s="650"/>
      <c r="EMR2182" s="645"/>
      <c r="EMS2182" s="659"/>
      <c r="EMT2182" s="654"/>
      <c r="EMU2182" s="655"/>
      <c r="EMV2182" s="655"/>
      <c r="EMW2182" s="1"/>
      <c r="EMX2182" s="1"/>
      <c r="EMZ2182" s="650"/>
      <c r="ENA2182" s="645"/>
      <c r="ENB2182" s="659"/>
      <c r="ENC2182" s="654"/>
      <c r="END2182" s="655"/>
      <c r="ENE2182" s="655"/>
      <c r="ENF2182" s="1"/>
      <c r="ENG2182" s="1"/>
      <c r="ENI2182" s="650"/>
      <c r="ENJ2182" s="645"/>
      <c r="ENK2182" s="659"/>
      <c r="ENL2182" s="654"/>
      <c r="ENM2182" s="655"/>
      <c r="ENN2182" s="655"/>
      <c r="ENO2182" s="1"/>
      <c r="ENP2182" s="1"/>
      <c r="ENR2182" s="650"/>
      <c r="ENS2182" s="645"/>
      <c r="ENT2182" s="659"/>
      <c r="ENU2182" s="654"/>
      <c r="ENV2182" s="655"/>
      <c r="ENW2182" s="655"/>
      <c r="ENX2182" s="1"/>
      <c r="ENY2182" s="1"/>
      <c r="EOA2182" s="650"/>
      <c r="EOB2182" s="645"/>
      <c r="EOC2182" s="659"/>
      <c r="EOD2182" s="654"/>
      <c r="EOE2182" s="655"/>
      <c r="EOF2182" s="655"/>
      <c r="EOG2182" s="1"/>
      <c r="EOH2182" s="1"/>
      <c r="EOJ2182" s="650"/>
      <c r="EOK2182" s="645"/>
      <c r="EOL2182" s="659"/>
      <c r="EOM2182" s="654"/>
      <c r="EON2182" s="655"/>
      <c r="EOO2182" s="655"/>
      <c r="EOP2182" s="1"/>
      <c r="EOQ2182" s="1"/>
      <c r="EOS2182" s="650"/>
      <c r="EOT2182" s="645"/>
      <c r="EOU2182" s="659"/>
      <c r="EOV2182" s="654"/>
      <c r="EOW2182" s="655"/>
      <c r="EOX2182" s="655"/>
      <c r="EOY2182" s="1"/>
      <c r="EOZ2182" s="1"/>
      <c r="EPB2182" s="650"/>
      <c r="EPC2182" s="645"/>
      <c r="EPD2182" s="659"/>
      <c r="EPE2182" s="654"/>
      <c r="EPF2182" s="655"/>
      <c r="EPG2182" s="655"/>
      <c r="EPH2182" s="1"/>
      <c r="EPI2182" s="1"/>
      <c r="EPK2182" s="650"/>
      <c r="EPL2182" s="645"/>
      <c r="EPM2182" s="659"/>
      <c r="EPN2182" s="654"/>
      <c r="EPO2182" s="655"/>
      <c r="EPP2182" s="655"/>
      <c r="EPQ2182" s="1"/>
      <c r="EPR2182" s="1"/>
      <c r="EPT2182" s="650"/>
      <c r="EPU2182" s="645"/>
      <c r="EPV2182" s="659"/>
      <c r="EPW2182" s="654"/>
      <c r="EPX2182" s="655"/>
      <c r="EPY2182" s="655"/>
      <c r="EPZ2182" s="1"/>
      <c r="EQA2182" s="1"/>
      <c r="EQC2182" s="650"/>
      <c r="EQD2182" s="645"/>
      <c r="EQE2182" s="659"/>
      <c r="EQF2182" s="654"/>
      <c r="EQG2182" s="655"/>
      <c r="EQH2182" s="655"/>
      <c r="EQI2182" s="1"/>
      <c r="EQJ2182" s="1"/>
      <c r="EQL2182" s="650"/>
      <c r="EQM2182" s="645"/>
      <c r="EQN2182" s="659"/>
      <c r="EQO2182" s="654"/>
      <c r="EQP2182" s="655"/>
      <c r="EQQ2182" s="655"/>
      <c r="EQR2182" s="1"/>
      <c r="EQS2182" s="1"/>
      <c r="EQU2182" s="650"/>
      <c r="EQV2182" s="645"/>
      <c r="EQW2182" s="659"/>
      <c r="EQX2182" s="654"/>
      <c r="EQY2182" s="655"/>
      <c r="EQZ2182" s="655"/>
      <c r="ERA2182" s="1"/>
      <c r="ERB2182" s="1"/>
      <c r="ERD2182" s="650"/>
      <c r="ERE2182" s="645"/>
      <c r="ERF2182" s="659"/>
      <c r="ERG2182" s="654"/>
      <c r="ERH2182" s="655"/>
      <c r="ERI2182" s="655"/>
      <c r="ERJ2182" s="1"/>
      <c r="ERK2182" s="1"/>
      <c r="ERM2182" s="650"/>
      <c r="ERN2182" s="645"/>
      <c r="ERO2182" s="659"/>
      <c r="ERP2182" s="654"/>
      <c r="ERQ2182" s="655"/>
      <c r="ERR2182" s="655"/>
      <c r="ERS2182" s="1"/>
      <c r="ERT2182" s="1"/>
      <c r="ERV2182" s="650"/>
      <c r="ERW2182" s="645"/>
      <c r="ERX2182" s="659"/>
      <c r="ERY2182" s="654"/>
      <c r="ERZ2182" s="655"/>
      <c r="ESA2182" s="655"/>
      <c r="ESB2182" s="1"/>
      <c r="ESC2182" s="1"/>
      <c r="ESE2182" s="650"/>
      <c r="ESF2182" s="645"/>
      <c r="ESG2182" s="659"/>
      <c r="ESH2182" s="654"/>
      <c r="ESI2182" s="655"/>
      <c r="ESJ2182" s="655"/>
      <c r="ESK2182" s="1"/>
      <c r="ESL2182" s="1"/>
      <c r="ESN2182" s="650"/>
      <c r="ESO2182" s="645"/>
      <c r="ESP2182" s="659"/>
      <c r="ESQ2182" s="654"/>
      <c r="ESR2182" s="655"/>
      <c r="ESS2182" s="655"/>
      <c r="EST2182" s="1"/>
      <c r="ESU2182" s="1"/>
      <c r="ESW2182" s="650"/>
      <c r="ESX2182" s="645"/>
      <c r="ESY2182" s="659"/>
      <c r="ESZ2182" s="654"/>
      <c r="ETA2182" s="655"/>
      <c r="ETB2182" s="655"/>
      <c r="ETC2182" s="1"/>
      <c r="ETD2182" s="1"/>
      <c r="ETF2182" s="650"/>
      <c r="ETG2182" s="645"/>
      <c r="ETH2182" s="659"/>
      <c r="ETI2182" s="654"/>
      <c r="ETJ2182" s="655"/>
      <c r="ETK2182" s="655"/>
      <c r="ETL2182" s="1"/>
      <c r="ETM2182" s="1"/>
      <c r="ETO2182" s="650"/>
      <c r="ETP2182" s="645"/>
      <c r="ETQ2182" s="659"/>
      <c r="ETR2182" s="654"/>
      <c r="ETS2182" s="655"/>
      <c r="ETT2182" s="655"/>
      <c r="ETU2182" s="1"/>
      <c r="ETV2182" s="1"/>
      <c r="ETX2182" s="650"/>
      <c r="ETY2182" s="645"/>
      <c r="ETZ2182" s="659"/>
      <c r="EUA2182" s="654"/>
      <c r="EUB2182" s="655"/>
      <c r="EUC2182" s="655"/>
      <c r="EUD2182" s="1"/>
      <c r="EUE2182" s="1"/>
      <c r="EUG2182" s="650"/>
      <c r="EUH2182" s="645"/>
      <c r="EUI2182" s="659"/>
      <c r="EUJ2182" s="654"/>
      <c r="EUK2182" s="655"/>
      <c r="EUL2182" s="655"/>
      <c r="EUM2182" s="1"/>
      <c r="EUN2182" s="1"/>
      <c r="EUP2182" s="650"/>
      <c r="EUQ2182" s="645"/>
      <c r="EUR2182" s="659"/>
      <c r="EUS2182" s="654"/>
      <c r="EUT2182" s="655"/>
      <c r="EUU2182" s="655"/>
      <c r="EUV2182" s="1"/>
      <c r="EUW2182" s="1"/>
      <c r="EUY2182" s="650"/>
      <c r="EUZ2182" s="645"/>
      <c r="EVA2182" s="659"/>
      <c r="EVB2182" s="654"/>
      <c r="EVC2182" s="655"/>
      <c r="EVD2182" s="655"/>
      <c r="EVE2182" s="1"/>
      <c r="EVF2182" s="1"/>
      <c r="EVH2182" s="650"/>
      <c r="EVI2182" s="645"/>
      <c r="EVJ2182" s="659"/>
      <c r="EVK2182" s="654"/>
      <c r="EVL2182" s="655"/>
      <c r="EVM2182" s="655"/>
      <c r="EVN2182" s="1"/>
      <c r="EVO2182" s="1"/>
      <c r="EVQ2182" s="650"/>
      <c r="EVR2182" s="645"/>
      <c r="EVS2182" s="659"/>
      <c r="EVT2182" s="654"/>
      <c r="EVU2182" s="655"/>
      <c r="EVV2182" s="655"/>
      <c r="EVW2182" s="1"/>
      <c r="EVX2182" s="1"/>
      <c r="EVZ2182" s="650"/>
      <c r="EWA2182" s="645"/>
      <c r="EWB2182" s="659"/>
      <c r="EWC2182" s="654"/>
      <c r="EWD2182" s="655"/>
      <c r="EWE2182" s="655"/>
      <c r="EWF2182" s="1"/>
      <c r="EWG2182" s="1"/>
      <c r="EWI2182" s="650"/>
      <c r="EWJ2182" s="645"/>
      <c r="EWK2182" s="659"/>
      <c r="EWL2182" s="654"/>
      <c r="EWM2182" s="655"/>
      <c r="EWN2182" s="655"/>
      <c r="EWO2182" s="1"/>
      <c r="EWP2182" s="1"/>
      <c r="EWR2182" s="650"/>
      <c r="EWS2182" s="645"/>
      <c r="EWT2182" s="659"/>
      <c r="EWU2182" s="654"/>
      <c r="EWV2182" s="655"/>
      <c r="EWW2182" s="655"/>
      <c r="EWX2182" s="1"/>
      <c r="EWY2182" s="1"/>
      <c r="EXA2182" s="650"/>
      <c r="EXB2182" s="645"/>
      <c r="EXC2182" s="659"/>
      <c r="EXD2182" s="654"/>
      <c r="EXE2182" s="655"/>
      <c r="EXF2182" s="655"/>
      <c r="EXG2182" s="1"/>
      <c r="EXH2182" s="1"/>
      <c r="EXJ2182" s="650"/>
      <c r="EXK2182" s="645"/>
      <c r="EXL2182" s="659"/>
      <c r="EXM2182" s="654"/>
      <c r="EXN2182" s="655"/>
      <c r="EXO2182" s="655"/>
      <c r="EXP2182" s="1"/>
      <c r="EXQ2182" s="1"/>
      <c r="EXS2182" s="650"/>
      <c r="EXT2182" s="645"/>
      <c r="EXU2182" s="659"/>
      <c r="EXV2182" s="654"/>
      <c r="EXW2182" s="655"/>
      <c r="EXX2182" s="655"/>
      <c r="EXY2182" s="1"/>
      <c r="EXZ2182" s="1"/>
      <c r="EYB2182" s="650"/>
      <c r="EYC2182" s="645"/>
      <c r="EYD2182" s="659"/>
      <c r="EYE2182" s="654"/>
      <c r="EYF2182" s="655"/>
      <c r="EYG2182" s="655"/>
      <c r="EYH2182" s="1"/>
      <c r="EYI2182" s="1"/>
      <c r="EYK2182" s="650"/>
      <c r="EYL2182" s="645"/>
      <c r="EYM2182" s="659"/>
      <c r="EYN2182" s="654"/>
      <c r="EYO2182" s="655"/>
      <c r="EYP2182" s="655"/>
      <c r="EYQ2182" s="1"/>
      <c r="EYR2182" s="1"/>
      <c r="EYT2182" s="650"/>
      <c r="EYU2182" s="645"/>
      <c r="EYV2182" s="659"/>
      <c r="EYW2182" s="654"/>
      <c r="EYX2182" s="655"/>
      <c r="EYY2182" s="655"/>
      <c r="EYZ2182" s="1"/>
      <c r="EZA2182" s="1"/>
      <c r="EZC2182" s="650"/>
      <c r="EZD2182" s="645"/>
      <c r="EZE2182" s="659"/>
      <c r="EZF2182" s="654"/>
      <c r="EZG2182" s="655"/>
      <c r="EZH2182" s="655"/>
      <c r="EZI2182" s="1"/>
      <c r="EZJ2182" s="1"/>
      <c r="EZL2182" s="650"/>
      <c r="EZM2182" s="645"/>
      <c r="EZN2182" s="659"/>
      <c r="EZO2182" s="654"/>
      <c r="EZP2182" s="655"/>
      <c r="EZQ2182" s="655"/>
      <c r="EZR2182" s="1"/>
      <c r="EZS2182" s="1"/>
      <c r="EZU2182" s="650"/>
      <c r="EZV2182" s="645"/>
      <c r="EZW2182" s="659"/>
      <c r="EZX2182" s="654"/>
      <c r="EZY2182" s="655"/>
      <c r="EZZ2182" s="655"/>
      <c r="FAA2182" s="1"/>
      <c r="FAB2182" s="1"/>
      <c r="FAD2182" s="650"/>
      <c r="FAE2182" s="645"/>
      <c r="FAF2182" s="659"/>
      <c r="FAG2182" s="654"/>
      <c r="FAH2182" s="655"/>
      <c r="FAI2182" s="655"/>
      <c r="FAJ2182" s="1"/>
      <c r="FAK2182" s="1"/>
      <c r="FAM2182" s="650"/>
      <c r="FAN2182" s="645"/>
      <c r="FAO2182" s="659"/>
      <c r="FAP2182" s="654"/>
      <c r="FAQ2182" s="655"/>
      <c r="FAR2182" s="655"/>
      <c r="FAS2182" s="1"/>
      <c r="FAT2182" s="1"/>
      <c r="FAV2182" s="650"/>
      <c r="FAW2182" s="645"/>
      <c r="FAX2182" s="659"/>
      <c r="FAY2182" s="654"/>
      <c r="FAZ2182" s="655"/>
      <c r="FBA2182" s="655"/>
      <c r="FBB2182" s="1"/>
      <c r="FBC2182" s="1"/>
      <c r="FBE2182" s="650"/>
      <c r="FBF2182" s="645"/>
      <c r="FBG2182" s="659"/>
      <c r="FBH2182" s="654"/>
      <c r="FBI2182" s="655"/>
      <c r="FBJ2182" s="655"/>
      <c r="FBK2182" s="1"/>
      <c r="FBL2182" s="1"/>
      <c r="FBN2182" s="650"/>
      <c r="FBO2182" s="645"/>
      <c r="FBP2182" s="659"/>
      <c r="FBQ2182" s="654"/>
      <c r="FBR2182" s="655"/>
      <c r="FBS2182" s="655"/>
      <c r="FBT2182" s="1"/>
      <c r="FBU2182" s="1"/>
      <c r="FBW2182" s="650"/>
      <c r="FBX2182" s="645"/>
      <c r="FBY2182" s="659"/>
      <c r="FBZ2182" s="654"/>
      <c r="FCA2182" s="655"/>
      <c r="FCB2182" s="655"/>
      <c r="FCC2182" s="1"/>
      <c r="FCD2182" s="1"/>
      <c r="FCF2182" s="650"/>
      <c r="FCG2182" s="645"/>
      <c r="FCH2182" s="659"/>
      <c r="FCI2182" s="654"/>
      <c r="FCJ2182" s="655"/>
      <c r="FCK2182" s="655"/>
      <c r="FCL2182" s="1"/>
      <c r="FCM2182" s="1"/>
      <c r="FCO2182" s="650"/>
      <c r="FCP2182" s="645"/>
      <c r="FCQ2182" s="659"/>
      <c r="FCR2182" s="654"/>
      <c r="FCS2182" s="655"/>
      <c r="FCT2182" s="655"/>
      <c r="FCU2182" s="1"/>
      <c r="FCV2182" s="1"/>
      <c r="FCX2182" s="650"/>
      <c r="FCY2182" s="645"/>
      <c r="FCZ2182" s="659"/>
      <c r="FDA2182" s="654"/>
      <c r="FDB2182" s="655"/>
      <c r="FDC2182" s="655"/>
      <c r="FDD2182" s="1"/>
      <c r="FDE2182" s="1"/>
      <c r="FDG2182" s="650"/>
      <c r="FDH2182" s="645"/>
      <c r="FDI2182" s="659"/>
      <c r="FDJ2182" s="654"/>
      <c r="FDK2182" s="655"/>
      <c r="FDL2182" s="655"/>
      <c r="FDM2182" s="1"/>
      <c r="FDN2182" s="1"/>
      <c r="FDP2182" s="650"/>
      <c r="FDQ2182" s="645"/>
      <c r="FDR2182" s="659"/>
      <c r="FDS2182" s="654"/>
      <c r="FDT2182" s="655"/>
      <c r="FDU2182" s="655"/>
      <c r="FDV2182" s="1"/>
      <c r="FDW2182" s="1"/>
      <c r="FDY2182" s="650"/>
      <c r="FDZ2182" s="645"/>
      <c r="FEA2182" s="659"/>
      <c r="FEB2182" s="654"/>
      <c r="FEC2182" s="655"/>
      <c r="FED2182" s="655"/>
      <c r="FEE2182" s="1"/>
      <c r="FEF2182" s="1"/>
      <c r="FEH2182" s="650"/>
      <c r="FEI2182" s="645"/>
      <c r="FEJ2182" s="659"/>
      <c r="FEK2182" s="654"/>
      <c r="FEL2182" s="655"/>
      <c r="FEM2182" s="655"/>
      <c r="FEN2182" s="1"/>
      <c r="FEO2182" s="1"/>
      <c r="FEQ2182" s="650"/>
      <c r="FER2182" s="645"/>
      <c r="FES2182" s="659"/>
      <c r="FET2182" s="654"/>
      <c r="FEU2182" s="655"/>
      <c r="FEV2182" s="655"/>
      <c r="FEW2182" s="1"/>
      <c r="FEX2182" s="1"/>
      <c r="FEZ2182" s="650"/>
      <c r="FFA2182" s="645"/>
      <c r="FFB2182" s="659"/>
      <c r="FFC2182" s="654"/>
      <c r="FFD2182" s="655"/>
      <c r="FFE2182" s="655"/>
      <c r="FFF2182" s="1"/>
      <c r="FFG2182" s="1"/>
      <c r="FFI2182" s="650"/>
      <c r="FFJ2182" s="645"/>
      <c r="FFK2182" s="659"/>
      <c r="FFL2182" s="654"/>
      <c r="FFM2182" s="655"/>
      <c r="FFN2182" s="655"/>
      <c r="FFO2182" s="1"/>
      <c r="FFP2182" s="1"/>
      <c r="FFR2182" s="650"/>
      <c r="FFS2182" s="645"/>
      <c r="FFT2182" s="659"/>
      <c r="FFU2182" s="654"/>
      <c r="FFV2182" s="655"/>
      <c r="FFW2182" s="655"/>
      <c r="FFX2182" s="1"/>
      <c r="FFY2182" s="1"/>
      <c r="FGA2182" s="650"/>
      <c r="FGB2182" s="645"/>
      <c r="FGC2182" s="659"/>
      <c r="FGD2182" s="654"/>
      <c r="FGE2182" s="655"/>
      <c r="FGF2182" s="655"/>
      <c r="FGG2182" s="1"/>
      <c r="FGH2182" s="1"/>
      <c r="FGJ2182" s="650"/>
      <c r="FGK2182" s="645"/>
      <c r="FGL2182" s="659"/>
      <c r="FGM2182" s="654"/>
      <c r="FGN2182" s="655"/>
      <c r="FGO2182" s="655"/>
      <c r="FGP2182" s="1"/>
      <c r="FGQ2182" s="1"/>
      <c r="FGS2182" s="650"/>
      <c r="FGT2182" s="645"/>
      <c r="FGU2182" s="659"/>
      <c r="FGV2182" s="654"/>
      <c r="FGW2182" s="655"/>
      <c r="FGX2182" s="655"/>
      <c r="FGY2182" s="1"/>
      <c r="FGZ2182" s="1"/>
      <c r="FHB2182" s="650"/>
      <c r="FHC2182" s="645"/>
      <c r="FHD2182" s="659"/>
      <c r="FHE2182" s="654"/>
      <c r="FHF2182" s="655"/>
      <c r="FHG2182" s="655"/>
      <c r="FHH2182" s="1"/>
      <c r="FHI2182" s="1"/>
      <c r="FHK2182" s="650"/>
      <c r="FHL2182" s="645"/>
      <c r="FHM2182" s="659"/>
      <c r="FHN2182" s="654"/>
      <c r="FHO2182" s="655"/>
      <c r="FHP2182" s="655"/>
      <c r="FHQ2182" s="1"/>
      <c r="FHR2182" s="1"/>
      <c r="FHT2182" s="650"/>
      <c r="FHU2182" s="645"/>
      <c r="FHV2182" s="659"/>
      <c r="FHW2182" s="654"/>
      <c r="FHX2182" s="655"/>
      <c r="FHY2182" s="655"/>
      <c r="FHZ2182" s="1"/>
      <c r="FIA2182" s="1"/>
      <c r="FIC2182" s="650"/>
      <c r="FID2182" s="645"/>
      <c r="FIE2182" s="659"/>
      <c r="FIF2182" s="654"/>
      <c r="FIG2182" s="655"/>
      <c r="FIH2182" s="655"/>
      <c r="FII2182" s="1"/>
      <c r="FIJ2182" s="1"/>
      <c r="FIL2182" s="650"/>
      <c r="FIM2182" s="645"/>
      <c r="FIN2182" s="659"/>
      <c r="FIO2182" s="654"/>
      <c r="FIP2182" s="655"/>
      <c r="FIQ2182" s="655"/>
      <c r="FIR2182" s="1"/>
      <c r="FIS2182" s="1"/>
      <c r="FIU2182" s="650"/>
      <c r="FIV2182" s="645"/>
      <c r="FIW2182" s="659"/>
      <c r="FIX2182" s="654"/>
      <c r="FIY2182" s="655"/>
      <c r="FIZ2182" s="655"/>
      <c r="FJA2182" s="1"/>
      <c r="FJB2182" s="1"/>
      <c r="FJD2182" s="650"/>
      <c r="FJE2182" s="645"/>
      <c r="FJF2182" s="659"/>
      <c r="FJG2182" s="654"/>
      <c r="FJH2182" s="655"/>
      <c r="FJI2182" s="655"/>
      <c r="FJJ2182" s="1"/>
      <c r="FJK2182" s="1"/>
      <c r="FJM2182" s="650"/>
      <c r="FJN2182" s="645"/>
      <c r="FJO2182" s="659"/>
      <c r="FJP2182" s="654"/>
      <c r="FJQ2182" s="655"/>
      <c r="FJR2182" s="655"/>
      <c r="FJS2182" s="1"/>
      <c r="FJT2182" s="1"/>
      <c r="FJV2182" s="650"/>
      <c r="FJW2182" s="645"/>
      <c r="FJX2182" s="659"/>
      <c r="FJY2182" s="654"/>
      <c r="FJZ2182" s="655"/>
      <c r="FKA2182" s="655"/>
      <c r="FKB2182" s="1"/>
      <c r="FKC2182" s="1"/>
      <c r="FKE2182" s="650"/>
      <c r="FKF2182" s="645"/>
      <c r="FKG2182" s="659"/>
      <c r="FKH2182" s="654"/>
      <c r="FKI2182" s="655"/>
      <c r="FKJ2182" s="655"/>
      <c r="FKK2182" s="1"/>
      <c r="FKL2182" s="1"/>
      <c r="FKN2182" s="650"/>
      <c r="FKO2182" s="645"/>
      <c r="FKP2182" s="659"/>
      <c r="FKQ2182" s="654"/>
      <c r="FKR2182" s="655"/>
      <c r="FKS2182" s="655"/>
      <c r="FKT2182" s="1"/>
      <c r="FKU2182" s="1"/>
      <c r="FKW2182" s="650"/>
      <c r="FKX2182" s="645"/>
      <c r="FKY2182" s="659"/>
      <c r="FKZ2182" s="654"/>
      <c r="FLA2182" s="655"/>
      <c r="FLB2182" s="655"/>
      <c r="FLC2182" s="1"/>
      <c r="FLD2182" s="1"/>
      <c r="FLF2182" s="650"/>
      <c r="FLG2182" s="645"/>
      <c r="FLH2182" s="659"/>
      <c r="FLI2182" s="654"/>
      <c r="FLJ2182" s="655"/>
      <c r="FLK2182" s="655"/>
      <c r="FLL2182" s="1"/>
      <c r="FLM2182" s="1"/>
      <c r="FLO2182" s="650"/>
      <c r="FLP2182" s="645"/>
      <c r="FLQ2182" s="659"/>
      <c r="FLR2182" s="654"/>
      <c r="FLS2182" s="655"/>
      <c r="FLT2182" s="655"/>
      <c r="FLU2182" s="1"/>
      <c r="FLV2182" s="1"/>
      <c r="FLX2182" s="650"/>
      <c r="FLY2182" s="645"/>
      <c r="FLZ2182" s="659"/>
      <c r="FMA2182" s="654"/>
      <c r="FMB2182" s="655"/>
      <c r="FMC2182" s="655"/>
      <c r="FMD2182" s="1"/>
      <c r="FME2182" s="1"/>
      <c r="FMG2182" s="650"/>
      <c r="FMH2182" s="645"/>
      <c r="FMI2182" s="659"/>
      <c r="FMJ2182" s="654"/>
      <c r="FMK2182" s="655"/>
      <c r="FML2182" s="655"/>
      <c r="FMM2182" s="1"/>
      <c r="FMN2182" s="1"/>
      <c r="FMP2182" s="650"/>
      <c r="FMQ2182" s="645"/>
      <c r="FMR2182" s="659"/>
      <c r="FMS2182" s="654"/>
      <c r="FMT2182" s="655"/>
      <c r="FMU2182" s="655"/>
      <c r="FMV2182" s="1"/>
      <c r="FMW2182" s="1"/>
      <c r="FMY2182" s="650"/>
      <c r="FMZ2182" s="645"/>
      <c r="FNA2182" s="659"/>
      <c r="FNB2182" s="654"/>
      <c r="FNC2182" s="655"/>
      <c r="FND2182" s="655"/>
      <c r="FNE2182" s="1"/>
      <c r="FNF2182" s="1"/>
      <c r="FNH2182" s="650"/>
      <c r="FNI2182" s="645"/>
      <c r="FNJ2182" s="659"/>
      <c r="FNK2182" s="654"/>
      <c r="FNL2182" s="655"/>
      <c r="FNM2182" s="655"/>
      <c r="FNN2182" s="1"/>
      <c r="FNO2182" s="1"/>
      <c r="FNQ2182" s="650"/>
      <c r="FNR2182" s="645"/>
      <c r="FNS2182" s="659"/>
      <c r="FNT2182" s="654"/>
      <c r="FNU2182" s="655"/>
      <c r="FNV2182" s="655"/>
      <c r="FNW2182" s="1"/>
      <c r="FNX2182" s="1"/>
      <c r="FNZ2182" s="650"/>
      <c r="FOA2182" s="645"/>
      <c r="FOB2182" s="659"/>
      <c r="FOC2182" s="654"/>
      <c r="FOD2182" s="655"/>
      <c r="FOE2182" s="655"/>
      <c r="FOF2182" s="1"/>
      <c r="FOG2182" s="1"/>
      <c r="FOI2182" s="650"/>
      <c r="FOJ2182" s="645"/>
      <c r="FOK2182" s="659"/>
      <c r="FOL2182" s="654"/>
      <c r="FOM2182" s="655"/>
      <c r="FON2182" s="655"/>
      <c r="FOO2182" s="1"/>
      <c r="FOP2182" s="1"/>
      <c r="FOR2182" s="650"/>
      <c r="FOS2182" s="645"/>
      <c r="FOT2182" s="659"/>
      <c r="FOU2182" s="654"/>
      <c r="FOV2182" s="655"/>
      <c r="FOW2182" s="655"/>
      <c r="FOX2182" s="1"/>
      <c r="FOY2182" s="1"/>
      <c r="FPA2182" s="650"/>
      <c r="FPB2182" s="645"/>
      <c r="FPC2182" s="659"/>
      <c r="FPD2182" s="654"/>
      <c r="FPE2182" s="655"/>
      <c r="FPF2182" s="655"/>
      <c r="FPG2182" s="1"/>
      <c r="FPH2182" s="1"/>
      <c r="FPJ2182" s="650"/>
      <c r="FPK2182" s="645"/>
      <c r="FPL2182" s="659"/>
      <c r="FPM2182" s="654"/>
      <c r="FPN2182" s="655"/>
      <c r="FPO2182" s="655"/>
      <c r="FPP2182" s="1"/>
      <c r="FPQ2182" s="1"/>
      <c r="FPS2182" s="650"/>
      <c r="FPT2182" s="645"/>
      <c r="FPU2182" s="659"/>
      <c r="FPV2182" s="654"/>
      <c r="FPW2182" s="655"/>
      <c r="FPX2182" s="655"/>
      <c r="FPY2182" s="1"/>
      <c r="FPZ2182" s="1"/>
      <c r="FQB2182" s="650"/>
      <c r="FQC2182" s="645"/>
      <c r="FQD2182" s="659"/>
      <c r="FQE2182" s="654"/>
      <c r="FQF2182" s="655"/>
      <c r="FQG2182" s="655"/>
      <c r="FQH2182" s="1"/>
      <c r="FQI2182" s="1"/>
      <c r="FQK2182" s="650"/>
      <c r="FQL2182" s="645"/>
      <c r="FQM2182" s="659"/>
      <c r="FQN2182" s="654"/>
      <c r="FQO2182" s="655"/>
      <c r="FQP2182" s="655"/>
      <c r="FQQ2182" s="1"/>
      <c r="FQR2182" s="1"/>
      <c r="FQT2182" s="650"/>
      <c r="FQU2182" s="645"/>
      <c r="FQV2182" s="659"/>
      <c r="FQW2182" s="654"/>
      <c r="FQX2182" s="655"/>
      <c r="FQY2182" s="655"/>
      <c r="FQZ2182" s="1"/>
      <c r="FRA2182" s="1"/>
      <c r="FRC2182" s="650"/>
      <c r="FRD2182" s="645"/>
      <c r="FRE2182" s="659"/>
      <c r="FRF2182" s="654"/>
      <c r="FRG2182" s="655"/>
      <c r="FRH2182" s="655"/>
      <c r="FRI2182" s="1"/>
      <c r="FRJ2182" s="1"/>
      <c r="FRL2182" s="650"/>
      <c r="FRM2182" s="645"/>
      <c r="FRN2182" s="659"/>
      <c r="FRO2182" s="654"/>
      <c r="FRP2182" s="655"/>
      <c r="FRQ2182" s="655"/>
      <c r="FRR2182" s="1"/>
      <c r="FRS2182" s="1"/>
      <c r="FRU2182" s="650"/>
      <c r="FRV2182" s="645"/>
      <c r="FRW2182" s="659"/>
      <c r="FRX2182" s="654"/>
      <c r="FRY2182" s="655"/>
      <c r="FRZ2182" s="655"/>
      <c r="FSA2182" s="1"/>
      <c r="FSB2182" s="1"/>
      <c r="FSD2182" s="650"/>
      <c r="FSE2182" s="645"/>
      <c r="FSF2182" s="659"/>
      <c r="FSG2182" s="654"/>
      <c r="FSH2182" s="655"/>
      <c r="FSI2182" s="655"/>
      <c r="FSJ2182" s="1"/>
      <c r="FSK2182" s="1"/>
      <c r="FSM2182" s="650"/>
      <c r="FSN2182" s="645"/>
      <c r="FSO2182" s="659"/>
      <c r="FSP2182" s="654"/>
      <c r="FSQ2182" s="655"/>
      <c r="FSR2182" s="655"/>
      <c r="FSS2182" s="1"/>
      <c r="FST2182" s="1"/>
      <c r="FSV2182" s="650"/>
      <c r="FSW2182" s="645"/>
      <c r="FSX2182" s="659"/>
      <c r="FSY2182" s="654"/>
      <c r="FSZ2182" s="655"/>
      <c r="FTA2182" s="655"/>
      <c r="FTB2182" s="1"/>
      <c r="FTC2182" s="1"/>
      <c r="FTE2182" s="650"/>
      <c r="FTF2182" s="645"/>
      <c r="FTG2182" s="659"/>
      <c r="FTH2182" s="654"/>
      <c r="FTI2182" s="655"/>
      <c r="FTJ2182" s="655"/>
      <c r="FTK2182" s="1"/>
      <c r="FTL2182" s="1"/>
      <c r="FTN2182" s="650"/>
      <c r="FTO2182" s="645"/>
      <c r="FTP2182" s="659"/>
      <c r="FTQ2182" s="654"/>
      <c r="FTR2182" s="655"/>
      <c r="FTS2182" s="655"/>
      <c r="FTT2182" s="1"/>
      <c r="FTU2182" s="1"/>
      <c r="FTW2182" s="650"/>
      <c r="FTX2182" s="645"/>
      <c r="FTY2182" s="659"/>
      <c r="FTZ2182" s="654"/>
      <c r="FUA2182" s="655"/>
      <c r="FUB2182" s="655"/>
      <c r="FUC2182" s="1"/>
      <c r="FUD2182" s="1"/>
      <c r="FUF2182" s="650"/>
      <c r="FUG2182" s="645"/>
      <c r="FUH2182" s="659"/>
      <c r="FUI2182" s="654"/>
      <c r="FUJ2182" s="655"/>
      <c r="FUK2182" s="655"/>
      <c r="FUL2182" s="1"/>
      <c r="FUM2182" s="1"/>
      <c r="FUO2182" s="650"/>
      <c r="FUP2182" s="645"/>
      <c r="FUQ2182" s="659"/>
      <c r="FUR2182" s="654"/>
      <c r="FUS2182" s="655"/>
      <c r="FUT2182" s="655"/>
      <c r="FUU2182" s="1"/>
      <c r="FUV2182" s="1"/>
      <c r="FUX2182" s="650"/>
      <c r="FUY2182" s="645"/>
      <c r="FUZ2182" s="659"/>
      <c r="FVA2182" s="654"/>
      <c r="FVB2182" s="655"/>
      <c r="FVC2182" s="655"/>
      <c r="FVD2182" s="1"/>
      <c r="FVE2182" s="1"/>
      <c r="FVG2182" s="650"/>
      <c r="FVH2182" s="645"/>
      <c r="FVI2182" s="659"/>
      <c r="FVJ2182" s="654"/>
      <c r="FVK2182" s="655"/>
      <c r="FVL2182" s="655"/>
      <c r="FVM2182" s="1"/>
      <c r="FVN2182" s="1"/>
      <c r="FVP2182" s="650"/>
      <c r="FVQ2182" s="645"/>
      <c r="FVR2182" s="659"/>
      <c r="FVS2182" s="654"/>
      <c r="FVT2182" s="655"/>
      <c r="FVU2182" s="655"/>
      <c r="FVV2182" s="1"/>
      <c r="FVW2182" s="1"/>
      <c r="FVY2182" s="650"/>
      <c r="FVZ2182" s="645"/>
      <c r="FWA2182" s="659"/>
      <c r="FWB2182" s="654"/>
      <c r="FWC2182" s="655"/>
      <c r="FWD2182" s="655"/>
      <c r="FWE2182" s="1"/>
      <c r="FWF2182" s="1"/>
      <c r="FWH2182" s="650"/>
      <c r="FWI2182" s="645"/>
      <c r="FWJ2182" s="659"/>
      <c r="FWK2182" s="654"/>
      <c r="FWL2182" s="655"/>
      <c r="FWM2182" s="655"/>
      <c r="FWN2182" s="1"/>
      <c r="FWO2182" s="1"/>
      <c r="FWQ2182" s="650"/>
      <c r="FWR2182" s="645"/>
      <c r="FWS2182" s="659"/>
      <c r="FWT2182" s="654"/>
      <c r="FWU2182" s="655"/>
      <c r="FWV2182" s="655"/>
      <c r="FWW2182" s="1"/>
      <c r="FWX2182" s="1"/>
      <c r="FWZ2182" s="650"/>
      <c r="FXA2182" s="645"/>
      <c r="FXB2182" s="659"/>
      <c r="FXC2182" s="654"/>
      <c r="FXD2182" s="655"/>
      <c r="FXE2182" s="655"/>
      <c r="FXF2182" s="1"/>
      <c r="FXG2182" s="1"/>
      <c r="FXI2182" s="650"/>
      <c r="FXJ2182" s="645"/>
      <c r="FXK2182" s="659"/>
      <c r="FXL2182" s="654"/>
      <c r="FXM2182" s="655"/>
      <c r="FXN2182" s="655"/>
      <c r="FXO2182" s="1"/>
      <c r="FXP2182" s="1"/>
      <c r="FXR2182" s="650"/>
      <c r="FXS2182" s="645"/>
      <c r="FXT2182" s="659"/>
      <c r="FXU2182" s="654"/>
      <c r="FXV2182" s="655"/>
      <c r="FXW2182" s="655"/>
      <c r="FXX2182" s="1"/>
      <c r="FXY2182" s="1"/>
      <c r="FYA2182" s="650"/>
      <c r="FYB2182" s="645"/>
      <c r="FYC2182" s="659"/>
      <c r="FYD2182" s="654"/>
      <c r="FYE2182" s="655"/>
      <c r="FYF2182" s="655"/>
      <c r="FYG2182" s="1"/>
      <c r="FYH2182" s="1"/>
      <c r="FYJ2182" s="650"/>
      <c r="FYK2182" s="645"/>
      <c r="FYL2182" s="659"/>
      <c r="FYM2182" s="654"/>
      <c r="FYN2182" s="655"/>
      <c r="FYO2182" s="655"/>
      <c r="FYP2182" s="1"/>
      <c r="FYQ2182" s="1"/>
      <c r="FYS2182" s="650"/>
      <c r="FYT2182" s="645"/>
      <c r="FYU2182" s="659"/>
      <c r="FYV2182" s="654"/>
      <c r="FYW2182" s="655"/>
      <c r="FYX2182" s="655"/>
      <c r="FYY2182" s="1"/>
      <c r="FYZ2182" s="1"/>
      <c r="FZB2182" s="650"/>
      <c r="FZC2182" s="645"/>
      <c r="FZD2182" s="659"/>
      <c r="FZE2182" s="654"/>
      <c r="FZF2182" s="655"/>
      <c r="FZG2182" s="655"/>
      <c r="FZH2182" s="1"/>
      <c r="FZI2182" s="1"/>
      <c r="FZK2182" s="650"/>
      <c r="FZL2182" s="645"/>
      <c r="FZM2182" s="659"/>
      <c r="FZN2182" s="654"/>
      <c r="FZO2182" s="655"/>
      <c r="FZP2182" s="655"/>
      <c r="FZQ2182" s="1"/>
      <c r="FZR2182" s="1"/>
      <c r="FZT2182" s="650"/>
      <c r="FZU2182" s="645"/>
      <c r="FZV2182" s="659"/>
      <c r="FZW2182" s="654"/>
      <c r="FZX2182" s="655"/>
      <c r="FZY2182" s="655"/>
      <c r="FZZ2182" s="1"/>
      <c r="GAA2182" s="1"/>
      <c r="GAC2182" s="650"/>
      <c r="GAD2182" s="645"/>
      <c r="GAE2182" s="659"/>
      <c r="GAF2182" s="654"/>
      <c r="GAG2182" s="655"/>
      <c r="GAH2182" s="655"/>
      <c r="GAI2182" s="1"/>
      <c r="GAJ2182" s="1"/>
      <c r="GAL2182" s="650"/>
      <c r="GAM2182" s="645"/>
      <c r="GAN2182" s="659"/>
      <c r="GAO2182" s="654"/>
      <c r="GAP2182" s="655"/>
      <c r="GAQ2182" s="655"/>
      <c r="GAR2182" s="1"/>
      <c r="GAS2182" s="1"/>
      <c r="GAU2182" s="650"/>
      <c r="GAV2182" s="645"/>
      <c r="GAW2182" s="659"/>
      <c r="GAX2182" s="654"/>
      <c r="GAY2182" s="655"/>
      <c r="GAZ2182" s="655"/>
      <c r="GBA2182" s="1"/>
      <c r="GBB2182" s="1"/>
      <c r="GBD2182" s="650"/>
      <c r="GBE2182" s="645"/>
      <c r="GBF2182" s="659"/>
      <c r="GBG2182" s="654"/>
      <c r="GBH2182" s="655"/>
      <c r="GBI2182" s="655"/>
      <c r="GBJ2182" s="1"/>
      <c r="GBK2182" s="1"/>
      <c r="GBM2182" s="650"/>
      <c r="GBN2182" s="645"/>
      <c r="GBO2182" s="659"/>
      <c r="GBP2182" s="654"/>
      <c r="GBQ2182" s="655"/>
      <c r="GBR2182" s="655"/>
      <c r="GBS2182" s="1"/>
      <c r="GBT2182" s="1"/>
      <c r="GBV2182" s="650"/>
      <c r="GBW2182" s="645"/>
      <c r="GBX2182" s="659"/>
      <c r="GBY2182" s="654"/>
      <c r="GBZ2182" s="655"/>
      <c r="GCA2182" s="655"/>
      <c r="GCB2182" s="1"/>
      <c r="GCC2182" s="1"/>
      <c r="GCE2182" s="650"/>
      <c r="GCF2182" s="645"/>
      <c r="GCG2182" s="659"/>
      <c r="GCH2182" s="654"/>
      <c r="GCI2182" s="655"/>
      <c r="GCJ2182" s="655"/>
      <c r="GCK2182" s="1"/>
      <c r="GCL2182" s="1"/>
      <c r="GCN2182" s="650"/>
      <c r="GCO2182" s="645"/>
      <c r="GCP2182" s="659"/>
      <c r="GCQ2182" s="654"/>
      <c r="GCR2182" s="655"/>
      <c r="GCS2182" s="655"/>
      <c r="GCT2182" s="1"/>
      <c r="GCU2182" s="1"/>
      <c r="GCW2182" s="650"/>
      <c r="GCX2182" s="645"/>
      <c r="GCY2182" s="659"/>
      <c r="GCZ2182" s="654"/>
      <c r="GDA2182" s="655"/>
      <c r="GDB2182" s="655"/>
      <c r="GDC2182" s="1"/>
      <c r="GDD2182" s="1"/>
      <c r="GDF2182" s="650"/>
      <c r="GDG2182" s="645"/>
      <c r="GDH2182" s="659"/>
      <c r="GDI2182" s="654"/>
      <c r="GDJ2182" s="655"/>
      <c r="GDK2182" s="655"/>
      <c r="GDL2182" s="1"/>
      <c r="GDM2182" s="1"/>
      <c r="GDO2182" s="650"/>
      <c r="GDP2182" s="645"/>
      <c r="GDQ2182" s="659"/>
      <c r="GDR2182" s="654"/>
      <c r="GDS2182" s="655"/>
      <c r="GDT2182" s="655"/>
      <c r="GDU2182" s="1"/>
      <c r="GDV2182" s="1"/>
      <c r="GDX2182" s="650"/>
      <c r="GDY2182" s="645"/>
      <c r="GDZ2182" s="659"/>
      <c r="GEA2182" s="654"/>
      <c r="GEB2182" s="655"/>
      <c r="GEC2182" s="655"/>
      <c r="GED2182" s="1"/>
      <c r="GEE2182" s="1"/>
      <c r="GEG2182" s="650"/>
      <c r="GEH2182" s="645"/>
      <c r="GEI2182" s="659"/>
      <c r="GEJ2182" s="654"/>
      <c r="GEK2182" s="655"/>
      <c r="GEL2182" s="655"/>
      <c r="GEM2182" s="1"/>
      <c r="GEN2182" s="1"/>
      <c r="GEP2182" s="650"/>
      <c r="GEQ2182" s="645"/>
      <c r="GER2182" s="659"/>
      <c r="GES2182" s="654"/>
      <c r="GET2182" s="655"/>
      <c r="GEU2182" s="655"/>
      <c r="GEV2182" s="1"/>
      <c r="GEW2182" s="1"/>
      <c r="GEY2182" s="650"/>
      <c r="GEZ2182" s="645"/>
      <c r="GFA2182" s="659"/>
      <c r="GFB2182" s="654"/>
      <c r="GFC2182" s="655"/>
      <c r="GFD2182" s="655"/>
      <c r="GFE2182" s="1"/>
      <c r="GFF2182" s="1"/>
      <c r="GFH2182" s="650"/>
      <c r="GFI2182" s="645"/>
      <c r="GFJ2182" s="659"/>
      <c r="GFK2182" s="654"/>
      <c r="GFL2182" s="655"/>
      <c r="GFM2182" s="655"/>
      <c r="GFN2182" s="1"/>
      <c r="GFO2182" s="1"/>
      <c r="GFQ2182" s="650"/>
      <c r="GFR2182" s="645"/>
      <c r="GFS2182" s="659"/>
      <c r="GFT2182" s="654"/>
      <c r="GFU2182" s="655"/>
      <c r="GFV2182" s="655"/>
      <c r="GFW2182" s="1"/>
      <c r="GFX2182" s="1"/>
      <c r="GFZ2182" s="650"/>
      <c r="GGA2182" s="645"/>
      <c r="GGB2182" s="659"/>
      <c r="GGC2182" s="654"/>
      <c r="GGD2182" s="655"/>
      <c r="GGE2182" s="655"/>
      <c r="GGF2182" s="1"/>
      <c r="GGG2182" s="1"/>
      <c r="GGI2182" s="650"/>
      <c r="GGJ2182" s="645"/>
      <c r="GGK2182" s="659"/>
      <c r="GGL2182" s="654"/>
      <c r="GGM2182" s="655"/>
      <c r="GGN2182" s="655"/>
      <c r="GGO2182" s="1"/>
      <c r="GGP2182" s="1"/>
      <c r="GGR2182" s="650"/>
      <c r="GGS2182" s="645"/>
      <c r="GGT2182" s="659"/>
      <c r="GGU2182" s="654"/>
      <c r="GGV2182" s="655"/>
      <c r="GGW2182" s="655"/>
      <c r="GGX2182" s="1"/>
      <c r="GGY2182" s="1"/>
      <c r="GHA2182" s="650"/>
      <c r="GHB2182" s="645"/>
      <c r="GHC2182" s="659"/>
      <c r="GHD2182" s="654"/>
      <c r="GHE2182" s="655"/>
      <c r="GHF2182" s="655"/>
      <c r="GHG2182" s="1"/>
      <c r="GHH2182" s="1"/>
      <c r="GHJ2182" s="650"/>
      <c r="GHK2182" s="645"/>
      <c r="GHL2182" s="659"/>
      <c r="GHM2182" s="654"/>
      <c r="GHN2182" s="655"/>
      <c r="GHO2182" s="655"/>
      <c r="GHP2182" s="1"/>
      <c r="GHQ2182" s="1"/>
      <c r="GHS2182" s="650"/>
      <c r="GHT2182" s="645"/>
      <c r="GHU2182" s="659"/>
      <c r="GHV2182" s="654"/>
      <c r="GHW2182" s="655"/>
      <c r="GHX2182" s="655"/>
      <c r="GHY2182" s="1"/>
      <c r="GHZ2182" s="1"/>
      <c r="GIB2182" s="650"/>
      <c r="GIC2182" s="645"/>
      <c r="GID2182" s="659"/>
      <c r="GIE2182" s="654"/>
      <c r="GIF2182" s="655"/>
      <c r="GIG2182" s="655"/>
      <c r="GIH2182" s="1"/>
      <c r="GII2182" s="1"/>
      <c r="GIK2182" s="650"/>
      <c r="GIL2182" s="645"/>
      <c r="GIM2182" s="659"/>
      <c r="GIN2182" s="654"/>
      <c r="GIO2182" s="655"/>
      <c r="GIP2182" s="655"/>
      <c r="GIQ2182" s="1"/>
      <c r="GIR2182" s="1"/>
      <c r="GIT2182" s="650"/>
      <c r="GIU2182" s="645"/>
      <c r="GIV2182" s="659"/>
      <c r="GIW2182" s="654"/>
      <c r="GIX2182" s="655"/>
      <c r="GIY2182" s="655"/>
      <c r="GIZ2182" s="1"/>
      <c r="GJA2182" s="1"/>
      <c r="GJC2182" s="650"/>
      <c r="GJD2182" s="645"/>
      <c r="GJE2182" s="659"/>
      <c r="GJF2182" s="654"/>
      <c r="GJG2182" s="655"/>
      <c r="GJH2182" s="655"/>
      <c r="GJI2182" s="1"/>
      <c r="GJJ2182" s="1"/>
      <c r="GJL2182" s="650"/>
      <c r="GJM2182" s="645"/>
      <c r="GJN2182" s="659"/>
      <c r="GJO2182" s="654"/>
      <c r="GJP2182" s="655"/>
      <c r="GJQ2182" s="655"/>
      <c r="GJR2182" s="1"/>
      <c r="GJS2182" s="1"/>
      <c r="GJU2182" s="650"/>
      <c r="GJV2182" s="645"/>
      <c r="GJW2182" s="659"/>
      <c r="GJX2182" s="654"/>
      <c r="GJY2182" s="655"/>
      <c r="GJZ2182" s="655"/>
      <c r="GKA2182" s="1"/>
      <c r="GKB2182" s="1"/>
      <c r="GKD2182" s="650"/>
      <c r="GKE2182" s="645"/>
      <c r="GKF2182" s="659"/>
      <c r="GKG2182" s="654"/>
      <c r="GKH2182" s="655"/>
      <c r="GKI2182" s="655"/>
      <c r="GKJ2182" s="1"/>
      <c r="GKK2182" s="1"/>
      <c r="GKM2182" s="650"/>
      <c r="GKN2182" s="645"/>
      <c r="GKO2182" s="659"/>
      <c r="GKP2182" s="654"/>
      <c r="GKQ2182" s="655"/>
      <c r="GKR2182" s="655"/>
      <c r="GKS2182" s="1"/>
      <c r="GKT2182" s="1"/>
      <c r="GKV2182" s="650"/>
      <c r="GKW2182" s="645"/>
      <c r="GKX2182" s="659"/>
      <c r="GKY2182" s="654"/>
      <c r="GKZ2182" s="655"/>
      <c r="GLA2182" s="655"/>
      <c r="GLB2182" s="1"/>
      <c r="GLC2182" s="1"/>
      <c r="GLE2182" s="650"/>
      <c r="GLF2182" s="645"/>
      <c r="GLG2182" s="659"/>
      <c r="GLH2182" s="654"/>
      <c r="GLI2182" s="655"/>
      <c r="GLJ2182" s="655"/>
      <c r="GLK2182" s="1"/>
      <c r="GLL2182" s="1"/>
      <c r="GLN2182" s="650"/>
      <c r="GLO2182" s="645"/>
      <c r="GLP2182" s="659"/>
      <c r="GLQ2182" s="654"/>
      <c r="GLR2182" s="655"/>
      <c r="GLS2182" s="655"/>
      <c r="GLT2182" s="1"/>
      <c r="GLU2182" s="1"/>
      <c r="GLW2182" s="650"/>
      <c r="GLX2182" s="645"/>
      <c r="GLY2182" s="659"/>
      <c r="GLZ2182" s="654"/>
      <c r="GMA2182" s="655"/>
      <c r="GMB2182" s="655"/>
      <c r="GMC2182" s="1"/>
      <c r="GMD2182" s="1"/>
      <c r="GMF2182" s="650"/>
      <c r="GMG2182" s="645"/>
      <c r="GMH2182" s="659"/>
      <c r="GMI2182" s="654"/>
      <c r="GMJ2182" s="655"/>
      <c r="GMK2182" s="655"/>
      <c r="GML2182" s="1"/>
      <c r="GMM2182" s="1"/>
      <c r="GMO2182" s="650"/>
      <c r="GMP2182" s="645"/>
      <c r="GMQ2182" s="659"/>
      <c r="GMR2182" s="654"/>
      <c r="GMS2182" s="655"/>
      <c r="GMT2182" s="655"/>
      <c r="GMU2182" s="1"/>
      <c r="GMV2182" s="1"/>
      <c r="GMX2182" s="650"/>
      <c r="GMY2182" s="645"/>
      <c r="GMZ2182" s="659"/>
      <c r="GNA2182" s="654"/>
      <c r="GNB2182" s="655"/>
      <c r="GNC2182" s="655"/>
      <c r="GND2182" s="1"/>
      <c r="GNE2182" s="1"/>
      <c r="GNG2182" s="650"/>
      <c r="GNH2182" s="645"/>
      <c r="GNI2182" s="659"/>
      <c r="GNJ2182" s="654"/>
      <c r="GNK2182" s="655"/>
      <c r="GNL2182" s="655"/>
      <c r="GNM2182" s="1"/>
      <c r="GNN2182" s="1"/>
      <c r="GNP2182" s="650"/>
      <c r="GNQ2182" s="645"/>
      <c r="GNR2182" s="659"/>
      <c r="GNS2182" s="654"/>
      <c r="GNT2182" s="655"/>
      <c r="GNU2182" s="655"/>
      <c r="GNV2182" s="1"/>
      <c r="GNW2182" s="1"/>
      <c r="GNY2182" s="650"/>
      <c r="GNZ2182" s="645"/>
      <c r="GOA2182" s="659"/>
      <c r="GOB2182" s="654"/>
      <c r="GOC2182" s="655"/>
      <c r="GOD2182" s="655"/>
      <c r="GOE2182" s="1"/>
      <c r="GOF2182" s="1"/>
      <c r="GOH2182" s="650"/>
      <c r="GOI2182" s="645"/>
      <c r="GOJ2182" s="659"/>
      <c r="GOK2182" s="654"/>
      <c r="GOL2182" s="655"/>
      <c r="GOM2182" s="655"/>
      <c r="GON2182" s="1"/>
      <c r="GOO2182" s="1"/>
      <c r="GOQ2182" s="650"/>
      <c r="GOR2182" s="645"/>
      <c r="GOS2182" s="659"/>
      <c r="GOT2182" s="654"/>
      <c r="GOU2182" s="655"/>
      <c r="GOV2182" s="655"/>
      <c r="GOW2182" s="1"/>
      <c r="GOX2182" s="1"/>
      <c r="GOZ2182" s="650"/>
      <c r="GPA2182" s="645"/>
      <c r="GPB2182" s="659"/>
      <c r="GPC2182" s="654"/>
      <c r="GPD2182" s="655"/>
      <c r="GPE2182" s="655"/>
      <c r="GPF2182" s="1"/>
      <c r="GPG2182" s="1"/>
      <c r="GPI2182" s="650"/>
      <c r="GPJ2182" s="645"/>
      <c r="GPK2182" s="659"/>
      <c r="GPL2182" s="654"/>
      <c r="GPM2182" s="655"/>
      <c r="GPN2182" s="655"/>
      <c r="GPO2182" s="1"/>
      <c r="GPP2182" s="1"/>
      <c r="GPR2182" s="650"/>
      <c r="GPS2182" s="645"/>
      <c r="GPT2182" s="659"/>
      <c r="GPU2182" s="654"/>
      <c r="GPV2182" s="655"/>
      <c r="GPW2182" s="655"/>
      <c r="GPX2182" s="1"/>
      <c r="GPY2182" s="1"/>
      <c r="GQA2182" s="650"/>
      <c r="GQB2182" s="645"/>
      <c r="GQC2182" s="659"/>
      <c r="GQD2182" s="654"/>
      <c r="GQE2182" s="655"/>
      <c r="GQF2182" s="655"/>
      <c r="GQG2182" s="1"/>
      <c r="GQH2182" s="1"/>
      <c r="GQJ2182" s="650"/>
      <c r="GQK2182" s="645"/>
      <c r="GQL2182" s="659"/>
      <c r="GQM2182" s="654"/>
      <c r="GQN2182" s="655"/>
      <c r="GQO2182" s="655"/>
      <c r="GQP2182" s="1"/>
      <c r="GQQ2182" s="1"/>
      <c r="GQS2182" s="650"/>
      <c r="GQT2182" s="645"/>
      <c r="GQU2182" s="659"/>
      <c r="GQV2182" s="654"/>
      <c r="GQW2182" s="655"/>
      <c r="GQX2182" s="655"/>
      <c r="GQY2182" s="1"/>
      <c r="GQZ2182" s="1"/>
      <c r="GRB2182" s="650"/>
      <c r="GRC2182" s="645"/>
      <c r="GRD2182" s="659"/>
      <c r="GRE2182" s="654"/>
      <c r="GRF2182" s="655"/>
      <c r="GRG2182" s="655"/>
      <c r="GRH2182" s="1"/>
      <c r="GRI2182" s="1"/>
      <c r="GRK2182" s="650"/>
      <c r="GRL2182" s="645"/>
      <c r="GRM2182" s="659"/>
      <c r="GRN2182" s="654"/>
      <c r="GRO2182" s="655"/>
      <c r="GRP2182" s="655"/>
      <c r="GRQ2182" s="1"/>
      <c r="GRR2182" s="1"/>
      <c r="GRT2182" s="650"/>
      <c r="GRU2182" s="645"/>
      <c r="GRV2182" s="659"/>
      <c r="GRW2182" s="654"/>
      <c r="GRX2182" s="655"/>
      <c r="GRY2182" s="655"/>
      <c r="GRZ2182" s="1"/>
      <c r="GSA2182" s="1"/>
      <c r="GSC2182" s="650"/>
      <c r="GSD2182" s="645"/>
      <c r="GSE2182" s="659"/>
      <c r="GSF2182" s="654"/>
      <c r="GSG2182" s="655"/>
      <c r="GSH2182" s="655"/>
      <c r="GSI2182" s="1"/>
      <c r="GSJ2182" s="1"/>
      <c r="GSL2182" s="650"/>
      <c r="GSM2182" s="645"/>
      <c r="GSN2182" s="659"/>
      <c r="GSO2182" s="654"/>
      <c r="GSP2182" s="655"/>
      <c r="GSQ2182" s="655"/>
      <c r="GSR2182" s="1"/>
      <c r="GSS2182" s="1"/>
      <c r="GSU2182" s="650"/>
      <c r="GSV2182" s="645"/>
      <c r="GSW2182" s="659"/>
      <c r="GSX2182" s="654"/>
      <c r="GSY2182" s="655"/>
      <c r="GSZ2182" s="655"/>
      <c r="GTA2182" s="1"/>
      <c r="GTB2182" s="1"/>
      <c r="GTD2182" s="650"/>
      <c r="GTE2182" s="645"/>
      <c r="GTF2182" s="659"/>
      <c r="GTG2182" s="654"/>
      <c r="GTH2182" s="655"/>
      <c r="GTI2182" s="655"/>
      <c r="GTJ2182" s="1"/>
      <c r="GTK2182" s="1"/>
      <c r="GTM2182" s="650"/>
      <c r="GTN2182" s="645"/>
      <c r="GTO2182" s="659"/>
      <c r="GTP2182" s="654"/>
      <c r="GTQ2182" s="655"/>
      <c r="GTR2182" s="655"/>
      <c r="GTS2182" s="1"/>
      <c r="GTT2182" s="1"/>
      <c r="GTV2182" s="650"/>
      <c r="GTW2182" s="645"/>
      <c r="GTX2182" s="659"/>
      <c r="GTY2182" s="654"/>
      <c r="GTZ2182" s="655"/>
      <c r="GUA2182" s="655"/>
      <c r="GUB2182" s="1"/>
      <c r="GUC2182" s="1"/>
      <c r="GUE2182" s="650"/>
      <c r="GUF2182" s="645"/>
      <c r="GUG2182" s="659"/>
      <c r="GUH2182" s="654"/>
      <c r="GUI2182" s="655"/>
      <c r="GUJ2182" s="655"/>
      <c r="GUK2182" s="1"/>
      <c r="GUL2182" s="1"/>
      <c r="GUN2182" s="650"/>
      <c r="GUO2182" s="645"/>
      <c r="GUP2182" s="659"/>
      <c r="GUQ2182" s="654"/>
      <c r="GUR2182" s="655"/>
      <c r="GUS2182" s="655"/>
      <c r="GUT2182" s="1"/>
      <c r="GUU2182" s="1"/>
      <c r="GUW2182" s="650"/>
      <c r="GUX2182" s="645"/>
      <c r="GUY2182" s="659"/>
      <c r="GUZ2182" s="654"/>
      <c r="GVA2182" s="655"/>
      <c r="GVB2182" s="655"/>
      <c r="GVC2182" s="1"/>
      <c r="GVD2182" s="1"/>
      <c r="GVF2182" s="650"/>
      <c r="GVG2182" s="645"/>
      <c r="GVH2182" s="659"/>
      <c r="GVI2182" s="654"/>
      <c r="GVJ2182" s="655"/>
      <c r="GVK2182" s="655"/>
      <c r="GVL2182" s="1"/>
      <c r="GVM2182" s="1"/>
      <c r="GVO2182" s="650"/>
      <c r="GVP2182" s="645"/>
      <c r="GVQ2182" s="659"/>
      <c r="GVR2182" s="654"/>
      <c r="GVS2182" s="655"/>
      <c r="GVT2182" s="655"/>
      <c r="GVU2182" s="1"/>
      <c r="GVV2182" s="1"/>
      <c r="GVX2182" s="650"/>
      <c r="GVY2182" s="645"/>
      <c r="GVZ2182" s="659"/>
      <c r="GWA2182" s="654"/>
      <c r="GWB2182" s="655"/>
      <c r="GWC2182" s="655"/>
      <c r="GWD2182" s="1"/>
      <c r="GWE2182" s="1"/>
      <c r="GWG2182" s="650"/>
      <c r="GWH2182" s="645"/>
      <c r="GWI2182" s="659"/>
      <c r="GWJ2182" s="654"/>
      <c r="GWK2182" s="655"/>
      <c r="GWL2182" s="655"/>
      <c r="GWM2182" s="1"/>
      <c r="GWN2182" s="1"/>
      <c r="GWP2182" s="650"/>
      <c r="GWQ2182" s="645"/>
      <c r="GWR2182" s="659"/>
      <c r="GWS2182" s="654"/>
      <c r="GWT2182" s="655"/>
      <c r="GWU2182" s="655"/>
      <c r="GWV2182" s="1"/>
      <c r="GWW2182" s="1"/>
      <c r="GWY2182" s="650"/>
      <c r="GWZ2182" s="645"/>
      <c r="GXA2182" s="659"/>
      <c r="GXB2182" s="654"/>
      <c r="GXC2182" s="655"/>
      <c r="GXD2182" s="655"/>
      <c r="GXE2182" s="1"/>
      <c r="GXF2182" s="1"/>
      <c r="GXH2182" s="650"/>
      <c r="GXI2182" s="645"/>
      <c r="GXJ2182" s="659"/>
      <c r="GXK2182" s="654"/>
      <c r="GXL2182" s="655"/>
      <c r="GXM2182" s="655"/>
      <c r="GXN2182" s="1"/>
      <c r="GXO2182" s="1"/>
      <c r="GXQ2182" s="650"/>
      <c r="GXR2182" s="645"/>
      <c r="GXS2182" s="659"/>
      <c r="GXT2182" s="654"/>
      <c r="GXU2182" s="655"/>
      <c r="GXV2182" s="655"/>
      <c r="GXW2182" s="1"/>
      <c r="GXX2182" s="1"/>
      <c r="GXZ2182" s="650"/>
      <c r="GYA2182" s="645"/>
      <c r="GYB2182" s="659"/>
      <c r="GYC2182" s="654"/>
      <c r="GYD2182" s="655"/>
      <c r="GYE2182" s="655"/>
      <c r="GYF2182" s="1"/>
      <c r="GYG2182" s="1"/>
      <c r="GYI2182" s="650"/>
      <c r="GYJ2182" s="645"/>
      <c r="GYK2182" s="659"/>
      <c r="GYL2182" s="654"/>
      <c r="GYM2182" s="655"/>
      <c r="GYN2182" s="655"/>
      <c r="GYO2182" s="1"/>
      <c r="GYP2182" s="1"/>
      <c r="GYR2182" s="650"/>
      <c r="GYS2182" s="645"/>
      <c r="GYT2182" s="659"/>
      <c r="GYU2182" s="654"/>
      <c r="GYV2182" s="655"/>
      <c r="GYW2182" s="655"/>
      <c r="GYX2182" s="1"/>
      <c r="GYY2182" s="1"/>
      <c r="GZA2182" s="650"/>
      <c r="GZB2182" s="645"/>
      <c r="GZC2182" s="659"/>
      <c r="GZD2182" s="654"/>
      <c r="GZE2182" s="655"/>
      <c r="GZF2182" s="655"/>
      <c r="GZG2182" s="1"/>
      <c r="GZH2182" s="1"/>
      <c r="GZJ2182" s="650"/>
      <c r="GZK2182" s="645"/>
      <c r="GZL2182" s="659"/>
      <c r="GZM2182" s="654"/>
      <c r="GZN2182" s="655"/>
      <c r="GZO2182" s="655"/>
      <c r="GZP2182" s="1"/>
      <c r="GZQ2182" s="1"/>
      <c r="GZS2182" s="650"/>
      <c r="GZT2182" s="645"/>
      <c r="GZU2182" s="659"/>
      <c r="GZV2182" s="654"/>
      <c r="GZW2182" s="655"/>
      <c r="GZX2182" s="655"/>
      <c r="GZY2182" s="1"/>
      <c r="GZZ2182" s="1"/>
      <c r="HAB2182" s="650"/>
      <c r="HAC2182" s="645"/>
      <c r="HAD2182" s="659"/>
      <c r="HAE2182" s="654"/>
      <c r="HAF2182" s="655"/>
      <c r="HAG2182" s="655"/>
      <c r="HAH2182" s="1"/>
      <c r="HAI2182" s="1"/>
      <c r="HAK2182" s="650"/>
      <c r="HAL2182" s="645"/>
      <c r="HAM2182" s="659"/>
      <c r="HAN2182" s="654"/>
      <c r="HAO2182" s="655"/>
      <c r="HAP2182" s="655"/>
      <c r="HAQ2182" s="1"/>
      <c r="HAR2182" s="1"/>
      <c r="HAT2182" s="650"/>
      <c r="HAU2182" s="645"/>
      <c r="HAV2182" s="659"/>
      <c r="HAW2182" s="654"/>
      <c r="HAX2182" s="655"/>
      <c r="HAY2182" s="655"/>
      <c r="HAZ2182" s="1"/>
      <c r="HBA2182" s="1"/>
      <c r="HBC2182" s="650"/>
      <c r="HBD2182" s="645"/>
      <c r="HBE2182" s="659"/>
      <c r="HBF2182" s="654"/>
      <c r="HBG2182" s="655"/>
      <c r="HBH2182" s="655"/>
      <c r="HBI2182" s="1"/>
      <c r="HBJ2182" s="1"/>
      <c r="HBL2182" s="650"/>
      <c r="HBM2182" s="645"/>
      <c r="HBN2182" s="659"/>
      <c r="HBO2182" s="654"/>
      <c r="HBP2182" s="655"/>
      <c r="HBQ2182" s="655"/>
      <c r="HBR2182" s="1"/>
      <c r="HBS2182" s="1"/>
      <c r="HBU2182" s="650"/>
      <c r="HBV2182" s="645"/>
      <c r="HBW2182" s="659"/>
      <c r="HBX2182" s="654"/>
      <c r="HBY2182" s="655"/>
      <c r="HBZ2182" s="655"/>
      <c r="HCA2182" s="1"/>
      <c r="HCB2182" s="1"/>
      <c r="HCD2182" s="650"/>
      <c r="HCE2182" s="645"/>
      <c r="HCF2182" s="659"/>
      <c r="HCG2182" s="654"/>
      <c r="HCH2182" s="655"/>
      <c r="HCI2182" s="655"/>
      <c r="HCJ2182" s="1"/>
      <c r="HCK2182" s="1"/>
      <c r="HCM2182" s="650"/>
      <c r="HCN2182" s="645"/>
      <c r="HCO2182" s="659"/>
      <c r="HCP2182" s="654"/>
      <c r="HCQ2182" s="655"/>
      <c r="HCR2182" s="655"/>
      <c r="HCS2182" s="1"/>
      <c r="HCT2182" s="1"/>
      <c r="HCV2182" s="650"/>
      <c r="HCW2182" s="645"/>
      <c r="HCX2182" s="659"/>
      <c r="HCY2182" s="654"/>
      <c r="HCZ2182" s="655"/>
      <c r="HDA2182" s="655"/>
      <c r="HDB2182" s="1"/>
      <c r="HDC2182" s="1"/>
      <c r="HDE2182" s="650"/>
      <c r="HDF2182" s="645"/>
      <c r="HDG2182" s="659"/>
      <c r="HDH2182" s="654"/>
      <c r="HDI2182" s="655"/>
      <c r="HDJ2182" s="655"/>
      <c r="HDK2182" s="1"/>
      <c r="HDL2182" s="1"/>
      <c r="HDN2182" s="650"/>
      <c r="HDO2182" s="645"/>
      <c r="HDP2182" s="659"/>
      <c r="HDQ2182" s="654"/>
      <c r="HDR2182" s="655"/>
      <c r="HDS2182" s="655"/>
      <c r="HDT2182" s="1"/>
      <c r="HDU2182" s="1"/>
      <c r="HDW2182" s="650"/>
      <c r="HDX2182" s="645"/>
      <c r="HDY2182" s="659"/>
      <c r="HDZ2182" s="654"/>
      <c r="HEA2182" s="655"/>
      <c r="HEB2182" s="655"/>
      <c r="HEC2182" s="1"/>
      <c r="HED2182" s="1"/>
      <c r="HEF2182" s="650"/>
      <c r="HEG2182" s="645"/>
      <c r="HEH2182" s="659"/>
      <c r="HEI2182" s="654"/>
      <c r="HEJ2182" s="655"/>
      <c r="HEK2182" s="655"/>
      <c r="HEL2182" s="1"/>
      <c r="HEM2182" s="1"/>
      <c r="HEO2182" s="650"/>
      <c r="HEP2182" s="645"/>
      <c r="HEQ2182" s="659"/>
      <c r="HER2182" s="654"/>
      <c r="HES2182" s="655"/>
      <c r="HET2182" s="655"/>
      <c r="HEU2182" s="1"/>
      <c r="HEV2182" s="1"/>
      <c r="HEX2182" s="650"/>
      <c r="HEY2182" s="645"/>
      <c r="HEZ2182" s="659"/>
      <c r="HFA2182" s="654"/>
      <c r="HFB2182" s="655"/>
      <c r="HFC2182" s="655"/>
      <c r="HFD2182" s="1"/>
      <c r="HFE2182" s="1"/>
      <c r="HFG2182" s="650"/>
      <c r="HFH2182" s="645"/>
      <c r="HFI2182" s="659"/>
      <c r="HFJ2182" s="654"/>
      <c r="HFK2182" s="655"/>
      <c r="HFL2182" s="655"/>
      <c r="HFM2182" s="1"/>
      <c r="HFN2182" s="1"/>
      <c r="HFP2182" s="650"/>
      <c r="HFQ2182" s="645"/>
      <c r="HFR2182" s="659"/>
      <c r="HFS2182" s="654"/>
      <c r="HFT2182" s="655"/>
      <c r="HFU2182" s="655"/>
      <c r="HFV2182" s="1"/>
      <c r="HFW2182" s="1"/>
      <c r="HFY2182" s="650"/>
      <c r="HFZ2182" s="645"/>
      <c r="HGA2182" s="659"/>
      <c r="HGB2182" s="654"/>
      <c r="HGC2182" s="655"/>
      <c r="HGD2182" s="655"/>
      <c r="HGE2182" s="1"/>
      <c r="HGF2182" s="1"/>
      <c r="HGH2182" s="650"/>
      <c r="HGI2182" s="645"/>
      <c r="HGJ2182" s="659"/>
      <c r="HGK2182" s="654"/>
      <c r="HGL2182" s="655"/>
      <c r="HGM2182" s="655"/>
      <c r="HGN2182" s="1"/>
      <c r="HGO2182" s="1"/>
      <c r="HGQ2182" s="650"/>
      <c r="HGR2182" s="645"/>
      <c r="HGS2182" s="659"/>
      <c r="HGT2182" s="654"/>
      <c r="HGU2182" s="655"/>
      <c r="HGV2182" s="655"/>
      <c r="HGW2182" s="1"/>
      <c r="HGX2182" s="1"/>
      <c r="HGZ2182" s="650"/>
      <c r="HHA2182" s="645"/>
      <c r="HHB2182" s="659"/>
      <c r="HHC2182" s="654"/>
      <c r="HHD2182" s="655"/>
      <c r="HHE2182" s="655"/>
      <c r="HHF2182" s="1"/>
      <c r="HHG2182" s="1"/>
      <c r="HHI2182" s="650"/>
      <c r="HHJ2182" s="645"/>
      <c r="HHK2182" s="659"/>
      <c r="HHL2182" s="654"/>
      <c r="HHM2182" s="655"/>
      <c r="HHN2182" s="655"/>
      <c r="HHO2182" s="1"/>
      <c r="HHP2182" s="1"/>
      <c r="HHR2182" s="650"/>
      <c r="HHS2182" s="645"/>
      <c r="HHT2182" s="659"/>
      <c r="HHU2182" s="654"/>
      <c r="HHV2182" s="655"/>
      <c r="HHW2182" s="655"/>
      <c r="HHX2182" s="1"/>
      <c r="HHY2182" s="1"/>
      <c r="HIA2182" s="650"/>
      <c r="HIB2182" s="645"/>
      <c r="HIC2182" s="659"/>
      <c r="HID2182" s="654"/>
      <c r="HIE2182" s="655"/>
      <c r="HIF2182" s="655"/>
      <c r="HIG2182" s="1"/>
      <c r="HIH2182" s="1"/>
      <c r="HIJ2182" s="650"/>
      <c r="HIK2182" s="645"/>
      <c r="HIL2182" s="659"/>
      <c r="HIM2182" s="654"/>
      <c r="HIN2182" s="655"/>
      <c r="HIO2182" s="655"/>
      <c r="HIP2182" s="1"/>
      <c r="HIQ2182" s="1"/>
      <c r="HIS2182" s="650"/>
      <c r="HIT2182" s="645"/>
      <c r="HIU2182" s="659"/>
      <c r="HIV2182" s="654"/>
      <c r="HIW2182" s="655"/>
      <c r="HIX2182" s="655"/>
      <c r="HIY2182" s="1"/>
      <c r="HIZ2182" s="1"/>
      <c r="HJB2182" s="650"/>
      <c r="HJC2182" s="645"/>
      <c r="HJD2182" s="659"/>
      <c r="HJE2182" s="654"/>
      <c r="HJF2182" s="655"/>
      <c r="HJG2182" s="655"/>
      <c r="HJH2182" s="1"/>
      <c r="HJI2182" s="1"/>
      <c r="HJK2182" s="650"/>
      <c r="HJL2182" s="645"/>
      <c r="HJM2182" s="659"/>
      <c r="HJN2182" s="654"/>
      <c r="HJO2182" s="655"/>
      <c r="HJP2182" s="655"/>
      <c r="HJQ2182" s="1"/>
      <c r="HJR2182" s="1"/>
      <c r="HJT2182" s="650"/>
      <c r="HJU2182" s="645"/>
      <c r="HJV2182" s="659"/>
      <c r="HJW2182" s="654"/>
      <c r="HJX2182" s="655"/>
      <c r="HJY2182" s="655"/>
      <c r="HJZ2182" s="1"/>
      <c r="HKA2182" s="1"/>
      <c r="HKC2182" s="650"/>
      <c r="HKD2182" s="645"/>
      <c r="HKE2182" s="659"/>
      <c r="HKF2182" s="654"/>
      <c r="HKG2182" s="655"/>
      <c r="HKH2182" s="655"/>
      <c r="HKI2182" s="1"/>
      <c r="HKJ2182" s="1"/>
      <c r="HKL2182" s="650"/>
      <c r="HKM2182" s="645"/>
      <c r="HKN2182" s="659"/>
      <c r="HKO2182" s="654"/>
      <c r="HKP2182" s="655"/>
      <c r="HKQ2182" s="655"/>
      <c r="HKR2182" s="1"/>
      <c r="HKS2182" s="1"/>
      <c r="HKU2182" s="650"/>
      <c r="HKV2182" s="645"/>
      <c r="HKW2182" s="659"/>
      <c r="HKX2182" s="654"/>
      <c r="HKY2182" s="655"/>
      <c r="HKZ2182" s="655"/>
      <c r="HLA2182" s="1"/>
      <c r="HLB2182" s="1"/>
      <c r="HLD2182" s="650"/>
      <c r="HLE2182" s="645"/>
      <c r="HLF2182" s="659"/>
      <c r="HLG2182" s="654"/>
      <c r="HLH2182" s="655"/>
      <c r="HLI2182" s="655"/>
      <c r="HLJ2182" s="1"/>
      <c r="HLK2182" s="1"/>
      <c r="HLM2182" s="650"/>
      <c r="HLN2182" s="645"/>
      <c r="HLO2182" s="659"/>
      <c r="HLP2182" s="654"/>
      <c r="HLQ2182" s="655"/>
      <c r="HLR2182" s="655"/>
      <c r="HLS2182" s="1"/>
      <c r="HLT2182" s="1"/>
      <c r="HLV2182" s="650"/>
      <c r="HLW2182" s="645"/>
      <c r="HLX2182" s="659"/>
      <c r="HLY2182" s="654"/>
      <c r="HLZ2182" s="655"/>
      <c r="HMA2182" s="655"/>
      <c r="HMB2182" s="1"/>
      <c r="HMC2182" s="1"/>
      <c r="HME2182" s="650"/>
      <c r="HMF2182" s="645"/>
      <c r="HMG2182" s="659"/>
      <c r="HMH2182" s="654"/>
      <c r="HMI2182" s="655"/>
      <c r="HMJ2182" s="655"/>
      <c r="HMK2182" s="1"/>
      <c r="HML2182" s="1"/>
      <c r="HMN2182" s="650"/>
      <c r="HMO2182" s="645"/>
      <c r="HMP2182" s="659"/>
      <c r="HMQ2182" s="654"/>
      <c r="HMR2182" s="655"/>
      <c r="HMS2182" s="655"/>
      <c r="HMT2182" s="1"/>
      <c r="HMU2182" s="1"/>
      <c r="HMW2182" s="650"/>
      <c r="HMX2182" s="645"/>
      <c r="HMY2182" s="659"/>
      <c r="HMZ2182" s="654"/>
      <c r="HNA2182" s="655"/>
      <c r="HNB2182" s="655"/>
      <c r="HNC2182" s="1"/>
      <c r="HND2182" s="1"/>
      <c r="HNF2182" s="650"/>
      <c r="HNG2182" s="645"/>
      <c r="HNH2182" s="659"/>
      <c r="HNI2182" s="654"/>
      <c r="HNJ2182" s="655"/>
      <c r="HNK2182" s="655"/>
      <c r="HNL2182" s="1"/>
      <c r="HNM2182" s="1"/>
      <c r="HNO2182" s="650"/>
      <c r="HNP2182" s="645"/>
      <c r="HNQ2182" s="659"/>
      <c r="HNR2182" s="654"/>
      <c r="HNS2182" s="655"/>
      <c r="HNT2182" s="655"/>
      <c r="HNU2182" s="1"/>
      <c r="HNV2182" s="1"/>
      <c r="HNX2182" s="650"/>
      <c r="HNY2182" s="645"/>
      <c r="HNZ2182" s="659"/>
      <c r="HOA2182" s="654"/>
      <c r="HOB2182" s="655"/>
      <c r="HOC2182" s="655"/>
      <c r="HOD2182" s="1"/>
      <c r="HOE2182" s="1"/>
      <c r="HOG2182" s="650"/>
      <c r="HOH2182" s="645"/>
      <c r="HOI2182" s="659"/>
      <c r="HOJ2182" s="654"/>
      <c r="HOK2182" s="655"/>
      <c r="HOL2182" s="655"/>
      <c r="HOM2182" s="1"/>
      <c r="HON2182" s="1"/>
      <c r="HOP2182" s="650"/>
      <c r="HOQ2182" s="645"/>
      <c r="HOR2182" s="659"/>
      <c r="HOS2182" s="654"/>
      <c r="HOT2182" s="655"/>
      <c r="HOU2182" s="655"/>
      <c r="HOV2182" s="1"/>
      <c r="HOW2182" s="1"/>
      <c r="HOY2182" s="650"/>
      <c r="HOZ2182" s="645"/>
      <c r="HPA2182" s="659"/>
      <c r="HPB2182" s="654"/>
      <c r="HPC2182" s="655"/>
      <c r="HPD2182" s="655"/>
      <c r="HPE2182" s="1"/>
      <c r="HPF2182" s="1"/>
      <c r="HPH2182" s="650"/>
      <c r="HPI2182" s="645"/>
      <c r="HPJ2182" s="659"/>
      <c r="HPK2182" s="654"/>
      <c r="HPL2182" s="655"/>
      <c r="HPM2182" s="655"/>
      <c r="HPN2182" s="1"/>
      <c r="HPO2182" s="1"/>
      <c r="HPQ2182" s="650"/>
      <c r="HPR2182" s="645"/>
      <c r="HPS2182" s="659"/>
      <c r="HPT2182" s="654"/>
      <c r="HPU2182" s="655"/>
      <c r="HPV2182" s="655"/>
      <c r="HPW2182" s="1"/>
      <c r="HPX2182" s="1"/>
      <c r="HPZ2182" s="650"/>
      <c r="HQA2182" s="645"/>
      <c r="HQB2182" s="659"/>
      <c r="HQC2182" s="654"/>
      <c r="HQD2182" s="655"/>
      <c r="HQE2182" s="655"/>
      <c r="HQF2182" s="1"/>
      <c r="HQG2182" s="1"/>
      <c r="HQI2182" s="650"/>
      <c r="HQJ2182" s="645"/>
      <c r="HQK2182" s="659"/>
      <c r="HQL2182" s="654"/>
      <c r="HQM2182" s="655"/>
      <c r="HQN2182" s="655"/>
      <c r="HQO2182" s="1"/>
      <c r="HQP2182" s="1"/>
      <c r="HQR2182" s="650"/>
      <c r="HQS2182" s="645"/>
      <c r="HQT2182" s="659"/>
      <c r="HQU2182" s="654"/>
      <c r="HQV2182" s="655"/>
      <c r="HQW2182" s="655"/>
      <c r="HQX2182" s="1"/>
      <c r="HQY2182" s="1"/>
      <c r="HRA2182" s="650"/>
      <c r="HRB2182" s="645"/>
      <c r="HRC2182" s="659"/>
      <c r="HRD2182" s="654"/>
      <c r="HRE2182" s="655"/>
      <c r="HRF2182" s="655"/>
      <c r="HRG2182" s="1"/>
      <c r="HRH2182" s="1"/>
      <c r="HRJ2182" s="650"/>
      <c r="HRK2182" s="645"/>
      <c r="HRL2182" s="659"/>
      <c r="HRM2182" s="654"/>
      <c r="HRN2182" s="655"/>
      <c r="HRO2182" s="655"/>
      <c r="HRP2182" s="1"/>
      <c r="HRQ2182" s="1"/>
      <c r="HRS2182" s="650"/>
      <c r="HRT2182" s="645"/>
      <c r="HRU2182" s="659"/>
      <c r="HRV2182" s="654"/>
      <c r="HRW2182" s="655"/>
      <c r="HRX2182" s="655"/>
      <c r="HRY2182" s="1"/>
      <c r="HRZ2182" s="1"/>
      <c r="HSB2182" s="650"/>
      <c r="HSC2182" s="645"/>
      <c r="HSD2182" s="659"/>
      <c r="HSE2182" s="654"/>
      <c r="HSF2182" s="655"/>
      <c r="HSG2182" s="655"/>
      <c r="HSH2182" s="1"/>
      <c r="HSI2182" s="1"/>
      <c r="HSK2182" s="650"/>
      <c r="HSL2182" s="645"/>
      <c r="HSM2182" s="659"/>
      <c r="HSN2182" s="654"/>
      <c r="HSO2182" s="655"/>
      <c r="HSP2182" s="655"/>
      <c r="HSQ2182" s="1"/>
      <c r="HSR2182" s="1"/>
      <c r="HST2182" s="650"/>
      <c r="HSU2182" s="645"/>
      <c r="HSV2182" s="659"/>
      <c r="HSW2182" s="654"/>
      <c r="HSX2182" s="655"/>
      <c r="HSY2182" s="655"/>
      <c r="HSZ2182" s="1"/>
      <c r="HTA2182" s="1"/>
      <c r="HTC2182" s="650"/>
      <c r="HTD2182" s="645"/>
      <c r="HTE2182" s="659"/>
      <c r="HTF2182" s="654"/>
      <c r="HTG2182" s="655"/>
      <c r="HTH2182" s="655"/>
      <c r="HTI2182" s="1"/>
      <c r="HTJ2182" s="1"/>
      <c r="HTL2182" s="650"/>
      <c r="HTM2182" s="645"/>
      <c r="HTN2182" s="659"/>
      <c r="HTO2182" s="654"/>
      <c r="HTP2182" s="655"/>
      <c r="HTQ2182" s="655"/>
      <c r="HTR2182" s="1"/>
      <c r="HTS2182" s="1"/>
      <c r="HTU2182" s="650"/>
      <c r="HTV2182" s="645"/>
      <c r="HTW2182" s="659"/>
      <c r="HTX2182" s="654"/>
      <c r="HTY2182" s="655"/>
      <c r="HTZ2182" s="655"/>
      <c r="HUA2182" s="1"/>
      <c r="HUB2182" s="1"/>
      <c r="HUD2182" s="650"/>
      <c r="HUE2182" s="645"/>
      <c r="HUF2182" s="659"/>
      <c r="HUG2182" s="654"/>
      <c r="HUH2182" s="655"/>
      <c r="HUI2182" s="655"/>
      <c r="HUJ2182" s="1"/>
      <c r="HUK2182" s="1"/>
      <c r="HUM2182" s="650"/>
      <c r="HUN2182" s="645"/>
      <c r="HUO2182" s="659"/>
      <c r="HUP2182" s="654"/>
      <c r="HUQ2182" s="655"/>
      <c r="HUR2182" s="655"/>
      <c r="HUS2182" s="1"/>
      <c r="HUT2182" s="1"/>
      <c r="HUV2182" s="650"/>
      <c r="HUW2182" s="645"/>
      <c r="HUX2182" s="659"/>
      <c r="HUY2182" s="654"/>
      <c r="HUZ2182" s="655"/>
      <c r="HVA2182" s="655"/>
      <c r="HVB2182" s="1"/>
      <c r="HVC2182" s="1"/>
      <c r="HVE2182" s="650"/>
      <c r="HVF2182" s="645"/>
      <c r="HVG2182" s="659"/>
      <c r="HVH2182" s="654"/>
      <c r="HVI2182" s="655"/>
      <c r="HVJ2182" s="655"/>
      <c r="HVK2182" s="1"/>
      <c r="HVL2182" s="1"/>
      <c r="HVN2182" s="650"/>
      <c r="HVO2182" s="645"/>
      <c r="HVP2182" s="659"/>
      <c r="HVQ2182" s="654"/>
      <c r="HVR2182" s="655"/>
      <c r="HVS2182" s="655"/>
      <c r="HVT2182" s="1"/>
      <c r="HVU2182" s="1"/>
      <c r="HVW2182" s="650"/>
      <c r="HVX2182" s="645"/>
      <c r="HVY2182" s="659"/>
      <c r="HVZ2182" s="654"/>
      <c r="HWA2182" s="655"/>
      <c r="HWB2182" s="655"/>
      <c r="HWC2182" s="1"/>
      <c r="HWD2182" s="1"/>
      <c r="HWF2182" s="650"/>
      <c r="HWG2182" s="645"/>
      <c r="HWH2182" s="659"/>
      <c r="HWI2182" s="654"/>
      <c r="HWJ2182" s="655"/>
      <c r="HWK2182" s="655"/>
      <c r="HWL2182" s="1"/>
      <c r="HWM2182" s="1"/>
      <c r="HWO2182" s="650"/>
      <c r="HWP2182" s="645"/>
      <c r="HWQ2182" s="659"/>
      <c r="HWR2182" s="654"/>
      <c r="HWS2182" s="655"/>
      <c r="HWT2182" s="655"/>
      <c r="HWU2182" s="1"/>
      <c r="HWV2182" s="1"/>
      <c r="HWX2182" s="650"/>
      <c r="HWY2182" s="645"/>
      <c r="HWZ2182" s="659"/>
      <c r="HXA2182" s="654"/>
      <c r="HXB2182" s="655"/>
      <c r="HXC2182" s="655"/>
      <c r="HXD2182" s="1"/>
      <c r="HXE2182" s="1"/>
      <c r="HXG2182" s="650"/>
      <c r="HXH2182" s="645"/>
      <c r="HXI2182" s="659"/>
      <c r="HXJ2182" s="654"/>
      <c r="HXK2182" s="655"/>
      <c r="HXL2182" s="655"/>
      <c r="HXM2182" s="1"/>
      <c r="HXN2182" s="1"/>
      <c r="HXP2182" s="650"/>
      <c r="HXQ2182" s="645"/>
      <c r="HXR2182" s="659"/>
      <c r="HXS2182" s="654"/>
      <c r="HXT2182" s="655"/>
      <c r="HXU2182" s="655"/>
      <c r="HXV2182" s="1"/>
      <c r="HXW2182" s="1"/>
      <c r="HXY2182" s="650"/>
      <c r="HXZ2182" s="645"/>
      <c r="HYA2182" s="659"/>
      <c r="HYB2182" s="654"/>
      <c r="HYC2182" s="655"/>
      <c r="HYD2182" s="655"/>
      <c r="HYE2182" s="1"/>
      <c r="HYF2182" s="1"/>
      <c r="HYH2182" s="650"/>
      <c r="HYI2182" s="645"/>
      <c r="HYJ2182" s="659"/>
      <c r="HYK2182" s="654"/>
      <c r="HYL2182" s="655"/>
      <c r="HYM2182" s="655"/>
      <c r="HYN2182" s="1"/>
      <c r="HYO2182" s="1"/>
      <c r="HYQ2182" s="650"/>
      <c r="HYR2182" s="645"/>
      <c r="HYS2182" s="659"/>
      <c r="HYT2182" s="654"/>
      <c r="HYU2182" s="655"/>
      <c r="HYV2182" s="655"/>
      <c r="HYW2182" s="1"/>
      <c r="HYX2182" s="1"/>
      <c r="HYZ2182" s="650"/>
      <c r="HZA2182" s="645"/>
      <c r="HZB2182" s="659"/>
      <c r="HZC2182" s="654"/>
      <c r="HZD2182" s="655"/>
      <c r="HZE2182" s="655"/>
      <c r="HZF2182" s="1"/>
      <c r="HZG2182" s="1"/>
      <c r="HZI2182" s="650"/>
      <c r="HZJ2182" s="645"/>
      <c r="HZK2182" s="659"/>
      <c r="HZL2182" s="654"/>
      <c r="HZM2182" s="655"/>
      <c r="HZN2182" s="655"/>
      <c r="HZO2182" s="1"/>
      <c r="HZP2182" s="1"/>
      <c r="HZR2182" s="650"/>
      <c r="HZS2182" s="645"/>
      <c r="HZT2182" s="659"/>
      <c r="HZU2182" s="654"/>
      <c r="HZV2182" s="655"/>
      <c r="HZW2182" s="655"/>
      <c r="HZX2182" s="1"/>
      <c r="HZY2182" s="1"/>
      <c r="IAA2182" s="650"/>
      <c r="IAB2182" s="645"/>
      <c r="IAC2182" s="659"/>
      <c r="IAD2182" s="654"/>
      <c r="IAE2182" s="655"/>
      <c r="IAF2182" s="655"/>
      <c r="IAG2182" s="1"/>
      <c r="IAH2182" s="1"/>
      <c r="IAJ2182" s="650"/>
      <c r="IAK2182" s="645"/>
      <c r="IAL2182" s="659"/>
      <c r="IAM2182" s="654"/>
      <c r="IAN2182" s="655"/>
      <c r="IAO2182" s="655"/>
      <c r="IAP2182" s="1"/>
      <c r="IAQ2182" s="1"/>
      <c r="IAS2182" s="650"/>
      <c r="IAT2182" s="645"/>
      <c r="IAU2182" s="659"/>
      <c r="IAV2182" s="654"/>
      <c r="IAW2182" s="655"/>
      <c r="IAX2182" s="655"/>
      <c r="IAY2182" s="1"/>
      <c r="IAZ2182" s="1"/>
      <c r="IBB2182" s="650"/>
      <c r="IBC2182" s="645"/>
      <c r="IBD2182" s="659"/>
      <c r="IBE2182" s="654"/>
      <c r="IBF2182" s="655"/>
      <c r="IBG2182" s="655"/>
      <c r="IBH2182" s="1"/>
      <c r="IBI2182" s="1"/>
      <c r="IBK2182" s="650"/>
      <c r="IBL2182" s="645"/>
      <c r="IBM2182" s="659"/>
      <c r="IBN2182" s="654"/>
      <c r="IBO2182" s="655"/>
      <c r="IBP2182" s="655"/>
      <c r="IBQ2182" s="1"/>
      <c r="IBR2182" s="1"/>
      <c r="IBT2182" s="650"/>
      <c r="IBU2182" s="645"/>
      <c r="IBV2182" s="659"/>
      <c r="IBW2182" s="654"/>
      <c r="IBX2182" s="655"/>
      <c r="IBY2182" s="655"/>
      <c r="IBZ2182" s="1"/>
      <c r="ICA2182" s="1"/>
      <c r="ICC2182" s="650"/>
      <c r="ICD2182" s="645"/>
      <c r="ICE2182" s="659"/>
      <c r="ICF2182" s="654"/>
      <c r="ICG2182" s="655"/>
      <c r="ICH2182" s="655"/>
      <c r="ICI2182" s="1"/>
      <c r="ICJ2182" s="1"/>
      <c r="ICL2182" s="650"/>
      <c r="ICM2182" s="645"/>
      <c r="ICN2182" s="659"/>
      <c r="ICO2182" s="654"/>
      <c r="ICP2182" s="655"/>
      <c r="ICQ2182" s="655"/>
      <c r="ICR2182" s="1"/>
      <c r="ICS2182" s="1"/>
      <c r="ICU2182" s="650"/>
      <c r="ICV2182" s="645"/>
      <c r="ICW2182" s="659"/>
      <c r="ICX2182" s="654"/>
      <c r="ICY2182" s="655"/>
      <c r="ICZ2182" s="655"/>
      <c r="IDA2182" s="1"/>
      <c r="IDB2182" s="1"/>
      <c r="IDD2182" s="650"/>
      <c r="IDE2182" s="645"/>
      <c r="IDF2182" s="659"/>
      <c r="IDG2182" s="654"/>
      <c r="IDH2182" s="655"/>
      <c r="IDI2182" s="655"/>
      <c r="IDJ2182" s="1"/>
      <c r="IDK2182" s="1"/>
      <c r="IDM2182" s="650"/>
      <c r="IDN2182" s="645"/>
      <c r="IDO2182" s="659"/>
      <c r="IDP2182" s="654"/>
      <c r="IDQ2182" s="655"/>
      <c r="IDR2182" s="655"/>
      <c r="IDS2182" s="1"/>
      <c r="IDT2182" s="1"/>
      <c r="IDV2182" s="650"/>
      <c r="IDW2182" s="645"/>
      <c r="IDX2182" s="659"/>
      <c r="IDY2182" s="654"/>
      <c r="IDZ2182" s="655"/>
      <c r="IEA2182" s="655"/>
      <c r="IEB2182" s="1"/>
      <c r="IEC2182" s="1"/>
      <c r="IEE2182" s="650"/>
      <c r="IEF2182" s="645"/>
      <c r="IEG2182" s="659"/>
      <c r="IEH2182" s="654"/>
      <c r="IEI2182" s="655"/>
      <c r="IEJ2182" s="655"/>
      <c r="IEK2182" s="1"/>
      <c r="IEL2182" s="1"/>
      <c r="IEN2182" s="650"/>
      <c r="IEO2182" s="645"/>
      <c r="IEP2182" s="659"/>
      <c r="IEQ2182" s="654"/>
      <c r="IER2182" s="655"/>
      <c r="IES2182" s="655"/>
      <c r="IET2182" s="1"/>
      <c r="IEU2182" s="1"/>
      <c r="IEW2182" s="650"/>
      <c r="IEX2182" s="645"/>
      <c r="IEY2182" s="659"/>
      <c r="IEZ2182" s="654"/>
      <c r="IFA2182" s="655"/>
      <c r="IFB2182" s="655"/>
      <c r="IFC2182" s="1"/>
      <c r="IFD2182" s="1"/>
      <c r="IFF2182" s="650"/>
      <c r="IFG2182" s="645"/>
      <c r="IFH2182" s="659"/>
      <c r="IFI2182" s="654"/>
      <c r="IFJ2182" s="655"/>
      <c r="IFK2182" s="655"/>
      <c r="IFL2182" s="1"/>
      <c r="IFM2182" s="1"/>
      <c r="IFO2182" s="650"/>
      <c r="IFP2182" s="645"/>
      <c r="IFQ2182" s="659"/>
      <c r="IFR2182" s="654"/>
      <c r="IFS2182" s="655"/>
      <c r="IFT2182" s="655"/>
      <c r="IFU2182" s="1"/>
      <c r="IFV2182" s="1"/>
      <c r="IFX2182" s="650"/>
      <c r="IFY2182" s="645"/>
      <c r="IFZ2182" s="659"/>
      <c r="IGA2182" s="654"/>
      <c r="IGB2182" s="655"/>
      <c r="IGC2182" s="655"/>
      <c r="IGD2182" s="1"/>
      <c r="IGE2182" s="1"/>
      <c r="IGG2182" s="650"/>
      <c r="IGH2182" s="645"/>
      <c r="IGI2182" s="659"/>
      <c r="IGJ2182" s="654"/>
      <c r="IGK2182" s="655"/>
      <c r="IGL2182" s="655"/>
      <c r="IGM2182" s="1"/>
      <c r="IGN2182" s="1"/>
      <c r="IGP2182" s="650"/>
      <c r="IGQ2182" s="645"/>
      <c r="IGR2182" s="659"/>
      <c r="IGS2182" s="654"/>
      <c r="IGT2182" s="655"/>
      <c r="IGU2182" s="655"/>
      <c r="IGV2182" s="1"/>
      <c r="IGW2182" s="1"/>
      <c r="IGY2182" s="650"/>
      <c r="IGZ2182" s="645"/>
      <c r="IHA2182" s="659"/>
      <c r="IHB2182" s="654"/>
      <c r="IHC2182" s="655"/>
      <c r="IHD2182" s="655"/>
      <c r="IHE2182" s="1"/>
      <c r="IHF2182" s="1"/>
      <c r="IHH2182" s="650"/>
      <c r="IHI2182" s="645"/>
      <c r="IHJ2182" s="659"/>
      <c r="IHK2182" s="654"/>
      <c r="IHL2182" s="655"/>
      <c r="IHM2182" s="655"/>
      <c r="IHN2182" s="1"/>
      <c r="IHO2182" s="1"/>
      <c r="IHQ2182" s="650"/>
      <c r="IHR2182" s="645"/>
      <c r="IHS2182" s="659"/>
      <c r="IHT2182" s="654"/>
      <c r="IHU2182" s="655"/>
      <c r="IHV2182" s="655"/>
      <c r="IHW2182" s="1"/>
      <c r="IHX2182" s="1"/>
      <c r="IHZ2182" s="650"/>
      <c r="IIA2182" s="645"/>
      <c r="IIB2182" s="659"/>
      <c r="IIC2182" s="654"/>
      <c r="IID2182" s="655"/>
      <c r="IIE2182" s="655"/>
      <c r="IIF2182" s="1"/>
      <c r="IIG2182" s="1"/>
      <c r="III2182" s="650"/>
      <c r="IIJ2182" s="645"/>
      <c r="IIK2182" s="659"/>
      <c r="IIL2182" s="654"/>
      <c r="IIM2182" s="655"/>
      <c r="IIN2182" s="655"/>
      <c r="IIO2182" s="1"/>
      <c r="IIP2182" s="1"/>
      <c r="IIR2182" s="650"/>
      <c r="IIS2182" s="645"/>
      <c r="IIT2182" s="659"/>
      <c r="IIU2182" s="654"/>
      <c r="IIV2182" s="655"/>
      <c r="IIW2182" s="655"/>
      <c r="IIX2182" s="1"/>
      <c r="IIY2182" s="1"/>
      <c r="IJA2182" s="650"/>
      <c r="IJB2182" s="645"/>
      <c r="IJC2182" s="659"/>
      <c r="IJD2182" s="654"/>
      <c r="IJE2182" s="655"/>
      <c r="IJF2182" s="655"/>
      <c r="IJG2182" s="1"/>
      <c r="IJH2182" s="1"/>
      <c r="IJJ2182" s="650"/>
      <c r="IJK2182" s="645"/>
      <c r="IJL2182" s="659"/>
      <c r="IJM2182" s="654"/>
      <c r="IJN2182" s="655"/>
      <c r="IJO2182" s="655"/>
      <c r="IJP2182" s="1"/>
      <c r="IJQ2182" s="1"/>
      <c r="IJS2182" s="650"/>
      <c r="IJT2182" s="645"/>
      <c r="IJU2182" s="659"/>
      <c r="IJV2182" s="654"/>
      <c r="IJW2182" s="655"/>
      <c r="IJX2182" s="655"/>
      <c r="IJY2182" s="1"/>
      <c r="IJZ2182" s="1"/>
      <c r="IKB2182" s="650"/>
      <c r="IKC2182" s="645"/>
      <c r="IKD2182" s="659"/>
      <c r="IKE2182" s="654"/>
      <c r="IKF2182" s="655"/>
      <c r="IKG2182" s="655"/>
      <c r="IKH2182" s="1"/>
      <c r="IKI2182" s="1"/>
      <c r="IKK2182" s="650"/>
      <c r="IKL2182" s="645"/>
      <c r="IKM2182" s="659"/>
      <c r="IKN2182" s="654"/>
      <c r="IKO2182" s="655"/>
      <c r="IKP2182" s="655"/>
      <c r="IKQ2182" s="1"/>
      <c r="IKR2182" s="1"/>
      <c r="IKT2182" s="650"/>
      <c r="IKU2182" s="645"/>
      <c r="IKV2182" s="659"/>
      <c r="IKW2182" s="654"/>
      <c r="IKX2182" s="655"/>
      <c r="IKY2182" s="655"/>
      <c r="IKZ2182" s="1"/>
      <c r="ILA2182" s="1"/>
      <c r="ILC2182" s="650"/>
      <c r="ILD2182" s="645"/>
      <c r="ILE2182" s="659"/>
      <c r="ILF2182" s="654"/>
      <c r="ILG2182" s="655"/>
      <c r="ILH2182" s="655"/>
      <c r="ILI2182" s="1"/>
      <c r="ILJ2182" s="1"/>
      <c r="ILL2182" s="650"/>
      <c r="ILM2182" s="645"/>
      <c r="ILN2182" s="659"/>
      <c r="ILO2182" s="654"/>
      <c r="ILP2182" s="655"/>
      <c r="ILQ2182" s="655"/>
      <c r="ILR2182" s="1"/>
      <c r="ILS2182" s="1"/>
      <c r="ILU2182" s="650"/>
      <c r="ILV2182" s="645"/>
      <c r="ILW2182" s="659"/>
      <c r="ILX2182" s="654"/>
      <c r="ILY2182" s="655"/>
      <c r="ILZ2182" s="655"/>
      <c r="IMA2182" s="1"/>
      <c r="IMB2182" s="1"/>
      <c r="IMD2182" s="650"/>
      <c r="IME2182" s="645"/>
      <c r="IMF2182" s="659"/>
      <c r="IMG2182" s="654"/>
      <c r="IMH2182" s="655"/>
      <c r="IMI2182" s="655"/>
      <c r="IMJ2182" s="1"/>
      <c r="IMK2182" s="1"/>
      <c r="IMM2182" s="650"/>
      <c r="IMN2182" s="645"/>
      <c r="IMO2182" s="659"/>
      <c r="IMP2182" s="654"/>
      <c r="IMQ2182" s="655"/>
      <c r="IMR2182" s="655"/>
      <c r="IMS2182" s="1"/>
      <c r="IMT2182" s="1"/>
      <c r="IMV2182" s="650"/>
      <c r="IMW2182" s="645"/>
      <c r="IMX2182" s="659"/>
      <c r="IMY2182" s="654"/>
      <c r="IMZ2182" s="655"/>
      <c r="INA2182" s="655"/>
      <c r="INB2182" s="1"/>
      <c r="INC2182" s="1"/>
      <c r="INE2182" s="650"/>
      <c r="INF2182" s="645"/>
      <c r="ING2182" s="659"/>
      <c r="INH2182" s="654"/>
      <c r="INI2182" s="655"/>
      <c r="INJ2182" s="655"/>
      <c r="INK2182" s="1"/>
      <c r="INL2182" s="1"/>
      <c r="INN2182" s="650"/>
      <c r="INO2182" s="645"/>
      <c r="INP2182" s="659"/>
      <c r="INQ2182" s="654"/>
      <c r="INR2182" s="655"/>
      <c r="INS2182" s="655"/>
      <c r="INT2182" s="1"/>
      <c r="INU2182" s="1"/>
      <c r="INW2182" s="650"/>
      <c r="INX2182" s="645"/>
      <c r="INY2182" s="659"/>
      <c r="INZ2182" s="654"/>
      <c r="IOA2182" s="655"/>
      <c r="IOB2182" s="655"/>
      <c r="IOC2182" s="1"/>
      <c r="IOD2182" s="1"/>
      <c r="IOF2182" s="650"/>
      <c r="IOG2182" s="645"/>
      <c r="IOH2182" s="659"/>
      <c r="IOI2182" s="654"/>
      <c r="IOJ2182" s="655"/>
      <c r="IOK2182" s="655"/>
      <c r="IOL2182" s="1"/>
      <c r="IOM2182" s="1"/>
      <c r="IOO2182" s="650"/>
      <c r="IOP2182" s="645"/>
      <c r="IOQ2182" s="659"/>
      <c r="IOR2182" s="654"/>
      <c r="IOS2182" s="655"/>
      <c r="IOT2182" s="655"/>
      <c r="IOU2182" s="1"/>
      <c r="IOV2182" s="1"/>
      <c r="IOX2182" s="650"/>
      <c r="IOY2182" s="645"/>
      <c r="IOZ2182" s="659"/>
      <c r="IPA2182" s="654"/>
      <c r="IPB2182" s="655"/>
      <c r="IPC2182" s="655"/>
      <c r="IPD2182" s="1"/>
      <c r="IPE2182" s="1"/>
      <c r="IPG2182" s="650"/>
      <c r="IPH2182" s="645"/>
      <c r="IPI2182" s="659"/>
      <c r="IPJ2182" s="654"/>
      <c r="IPK2182" s="655"/>
      <c r="IPL2182" s="655"/>
      <c r="IPM2182" s="1"/>
      <c r="IPN2182" s="1"/>
      <c r="IPP2182" s="650"/>
      <c r="IPQ2182" s="645"/>
      <c r="IPR2182" s="659"/>
      <c r="IPS2182" s="654"/>
      <c r="IPT2182" s="655"/>
      <c r="IPU2182" s="655"/>
      <c r="IPV2182" s="1"/>
      <c r="IPW2182" s="1"/>
      <c r="IPY2182" s="650"/>
      <c r="IPZ2182" s="645"/>
      <c r="IQA2182" s="659"/>
      <c r="IQB2182" s="654"/>
      <c r="IQC2182" s="655"/>
      <c r="IQD2182" s="655"/>
      <c r="IQE2182" s="1"/>
      <c r="IQF2182" s="1"/>
      <c r="IQH2182" s="650"/>
      <c r="IQI2182" s="645"/>
      <c r="IQJ2182" s="659"/>
      <c r="IQK2182" s="654"/>
      <c r="IQL2182" s="655"/>
      <c r="IQM2182" s="655"/>
      <c r="IQN2182" s="1"/>
      <c r="IQO2182" s="1"/>
      <c r="IQQ2182" s="650"/>
      <c r="IQR2182" s="645"/>
      <c r="IQS2182" s="659"/>
      <c r="IQT2182" s="654"/>
      <c r="IQU2182" s="655"/>
      <c r="IQV2182" s="655"/>
      <c r="IQW2182" s="1"/>
      <c r="IQX2182" s="1"/>
      <c r="IQZ2182" s="650"/>
      <c r="IRA2182" s="645"/>
      <c r="IRB2182" s="659"/>
      <c r="IRC2182" s="654"/>
      <c r="IRD2182" s="655"/>
      <c r="IRE2182" s="655"/>
      <c r="IRF2182" s="1"/>
      <c r="IRG2182" s="1"/>
      <c r="IRI2182" s="650"/>
      <c r="IRJ2182" s="645"/>
      <c r="IRK2182" s="659"/>
      <c r="IRL2182" s="654"/>
      <c r="IRM2182" s="655"/>
      <c r="IRN2182" s="655"/>
      <c r="IRO2182" s="1"/>
      <c r="IRP2182" s="1"/>
      <c r="IRR2182" s="650"/>
      <c r="IRS2182" s="645"/>
      <c r="IRT2182" s="659"/>
      <c r="IRU2182" s="654"/>
      <c r="IRV2182" s="655"/>
      <c r="IRW2182" s="655"/>
      <c r="IRX2182" s="1"/>
      <c r="IRY2182" s="1"/>
      <c r="ISA2182" s="650"/>
      <c r="ISB2182" s="645"/>
      <c r="ISC2182" s="659"/>
      <c r="ISD2182" s="654"/>
      <c r="ISE2182" s="655"/>
      <c r="ISF2182" s="655"/>
      <c r="ISG2182" s="1"/>
      <c r="ISH2182" s="1"/>
      <c r="ISJ2182" s="650"/>
      <c r="ISK2182" s="645"/>
      <c r="ISL2182" s="659"/>
      <c r="ISM2182" s="654"/>
      <c r="ISN2182" s="655"/>
      <c r="ISO2182" s="655"/>
      <c r="ISP2182" s="1"/>
      <c r="ISQ2182" s="1"/>
      <c r="ISS2182" s="650"/>
      <c r="IST2182" s="645"/>
      <c r="ISU2182" s="659"/>
      <c r="ISV2182" s="654"/>
      <c r="ISW2182" s="655"/>
      <c r="ISX2182" s="655"/>
      <c r="ISY2182" s="1"/>
      <c r="ISZ2182" s="1"/>
      <c r="ITB2182" s="650"/>
      <c r="ITC2182" s="645"/>
      <c r="ITD2182" s="659"/>
      <c r="ITE2182" s="654"/>
      <c r="ITF2182" s="655"/>
      <c r="ITG2182" s="655"/>
      <c r="ITH2182" s="1"/>
      <c r="ITI2182" s="1"/>
      <c r="ITK2182" s="650"/>
      <c r="ITL2182" s="645"/>
      <c r="ITM2182" s="659"/>
      <c r="ITN2182" s="654"/>
      <c r="ITO2182" s="655"/>
      <c r="ITP2182" s="655"/>
      <c r="ITQ2182" s="1"/>
      <c r="ITR2182" s="1"/>
      <c r="ITT2182" s="650"/>
      <c r="ITU2182" s="645"/>
      <c r="ITV2182" s="659"/>
      <c r="ITW2182" s="654"/>
      <c r="ITX2182" s="655"/>
      <c r="ITY2182" s="655"/>
      <c r="ITZ2182" s="1"/>
      <c r="IUA2182" s="1"/>
      <c r="IUC2182" s="650"/>
      <c r="IUD2182" s="645"/>
      <c r="IUE2182" s="659"/>
      <c r="IUF2182" s="654"/>
      <c r="IUG2182" s="655"/>
      <c r="IUH2182" s="655"/>
      <c r="IUI2182" s="1"/>
      <c r="IUJ2182" s="1"/>
      <c r="IUL2182" s="650"/>
      <c r="IUM2182" s="645"/>
      <c r="IUN2182" s="659"/>
      <c r="IUO2182" s="654"/>
      <c r="IUP2182" s="655"/>
      <c r="IUQ2182" s="655"/>
      <c r="IUR2182" s="1"/>
      <c r="IUS2182" s="1"/>
      <c r="IUU2182" s="650"/>
      <c r="IUV2182" s="645"/>
      <c r="IUW2182" s="659"/>
      <c r="IUX2182" s="654"/>
      <c r="IUY2182" s="655"/>
      <c r="IUZ2182" s="655"/>
      <c r="IVA2182" s="1"/>
      <c r="IVB2182" s="1"/>
      <c r="IVD2182" s="650"/>
      <c r="IVE2182" s="645"/>
      <c r="IVF2182" s="659"/>
      <c r="IVG2182" s="654"/>
      <c r="IVH2182" s="655"/>
      <c r="IVI2182" s="655"/>
      <c r="IVJ2182" s="1"/>
      <c r="IVK2182" s="1"/>
      <c r="IVM2182" s="650"/>
      <c r="IVN2182" s="645"/>
      <c r="IVO2182" s="659"/>
      <c r="IVP2182" s="654"/>
      <c r="IVQ2182" s="655"/>
      <c r="IVR2182" s="655"/>
      <c r="IVS2182" s="1"/>
      <c r="IVT2182" s="1"/>
      <c r="IVV2182" s="650"/>
      <c r="IVW2182" s="645"/>
      <c r="IVX2182" s="659"/>
      <c r="IVY2182" s="654"/>
      <c r="IVZ2182" s="655"/>
      <c r="IWA2182" s="655"/>
      <c r="IWB2182" s="1"/>
      <c r="IWC2182" s="1"/>
      <c r="IWE2182" s="650"/>
      <c r="IWF2182" s="645"/>
      <c r="IWG2182" s="659"/>
      <c r="IWH2182" s="654"/>
      <c r="IWI2182" s="655"/>
      <c r="IWJ2182" s="655"/>
      <c r="IWK2182" s="1"/>
      <c r="IWL2182" s="1"/>
      <c r="IWN2182" s="650"/>
      <c r="IWO2182" s="645"/>
      <c r="IWP2182" s="659"/>
      <c r="IWQ2182" s="654"/>
      <c r="IWR2182" s="655"/>
      <c r="IWS2182" s="655"/>
      <c r="IWT2182" s="1"/>
      <c r="IWU2182" s="1"/>
      <c r="IWW2182" s="650"/>
      <c r="IWX2182" s="645"/>
      <c r="IWY2182" s="659"/>
      <c r="IWZ2182" s="654"/>
      <c r="IXA2182" s="655"/>
      <c r="IXB2182" s="655"/>
      <c r="IXC2182" s="1"/>
      <c r="IXD2182" s="1"/>
      <c r="IXF2182" s="650"/>
      <c r="IXG2182" s="645"/>
      <c r="IXH2182" s="659"/>
      <c r="IXI2182" s="654"/>
      <c r="IXJ2182" s="655"/>
      <c r="IXK2182" s="655"/>
      <c r="IXL2182" s="1"/>
      <c r="IXM2182" s="1"/>
      <c r="IXO2182" s="650"/>
      <c r="IXP2182" s="645"/>
      <c r="IXQ2182" s="659"/>
      <c r="IXR2182" s="654"/>
      <c r="IXS2182" s="655"/>
      <c r="IXT2182" s="655"/>
      <c r="IXU2182" s="1"/>
      <c r="IXV2182" s="1"/>
      <c r="IXX2182" s="650"/>
      <c r="IXY2182" s="645"/>
      <c r="IXZ2182" s="659"/>
      <c r="IYA2182" s="654"/>
      <c r="IYB2182" s="655"/>
      <c r="IYC2182" s="655"/>
      <c r="IYD2182" s="1"/>
      <c r="IYE2182" s="1"/>
      <c r="IYG2182" s="650"/>
      <c r="IYH2182" s="645"/>
      <c r="IYI2182" s="659"/>
      <c r="IYJ2182" s="654"/>
      <c r="IYK2182" s="655"/>
      <c r="IYL2182" s="655"/>
      <c r="IYM2182" s="1"/>
      <c r="IYN2182" s="1"/>
      <c r="IYP2182" s="650"/>
      <c r="IYQ2182" s="645"/>
      <c r="IYR2182" s="659"/>
      <c r="IYS2182" s="654"/>
      <c r="IYT2182" s="655"/>
      <c r="IYU2182" s="655"/>
      <c r="IYV2182" s="1"/>
      <c r="IYW2182" s="1"/>
      <c r="IYY2182" s="650"/>
      <c r="IYZ2182" s="645"/>
      <c r="IZA2182" s="659"/>
      <c r="IZB2182" s="654"/>
      <c r="IZC2182" s="655"/>
      <c r="IZD2182" s="655"/>
      <c r="IZE2182" s="1"/>
      <c r="IZF2182" s="1"/>
      <c r="IZH2182" s="650"/>
      <c r="IZI2182" s="645"/>
      <c r="IZJ2182" s="659"/>
      <c r="IZK2182" s="654"/>
      <c r="IZL2182" s="655"/>
      <c r="IZM2182" s="655"/>
      <c r="IZN2182" s="1"/>
      <c r="IZO2182" s="1"/>
      <c r="IZQ2182" s="650"/>
      <c r="IZR2182" s="645"/>
      <c r="IZS2182" s="659"/>
      <c r="IZT2182" s="654"/>
      <c r="IZU2182" s="655"/>
      <c r="IZV2182" s="655"/>
      <c r="IZW2182" s="1"/>
      <c r="IZX2182" s="1"/>
      <c r="IZZ2182" s="650"/>
      <c r="JAA2182" s="645"/>
      <c r="JAB2182" s="659"/>
      <c r="JAC2182" s="654"/>
      <c r="JAD2182" s="655"/>
      <c r="JAE2182" s="655"/>
      <c r="JAF2182" s="1"/>
      <c r="JAG2182" s="1"/>
      <c r="JAI2182" s="650"/>
      <c r="JAJ2182" s="645"/>
      <c r="JAK2182" s="659"/>
      <c r="JAL2182" s="654"/>
      <c r="JAM2182" s="655"/>
      <c r="JAN2182" s="655"/>
      <c r="JAO2182" s="1"/>
      <c r="JAP2182" s="1"/>
      <c r="JAR2182" s="650"/>
      <c r="JAS2182" s="645"/>
      <c r="JAT2182" s="659"/>
      <c r="JAU2182" s="654"/>
      <c r="JAV2182" s="655"/>
      <c r="JAW2182" s="655"/>
      <c r="JAX2182" s="1"/>
      <c r="JAY2182" s="1"/>
      <c r="JBA2182" s="650"/>
      <c r="JBB2182" s="645"/>
      <c r="JBC2182" s="659"/>
      <c r="JBD2182" s="654"/>
      <c r="JBE2182" s="655"/>
      <c r="JBF2182" s="655"/>
      <c r="JBG2182" s="1"/>
      <c r="JBH2182" s="1"/>
      <c r="JBJ2182" s="650"/>
      <c r="JBK2182" s="645"/>
      <c r="JBL2182" s="659"/>
      <c r="JBM2182" s="654"/>
      <c r="JBN2182" s="655"/>
      <c r="JBO2182" s="655"/>
      <c r="JBP2182" s="1"/>
      <c r="JBQ2182" s="1"/>
      <c r="JBS2182" s="650"/>
      <c r="JBT2182" s="645"/>
      <c r="JBU2182" s="659"/>
      <c r="JBV2182" s="654"/>
      <c r="JBW2182" s="655"/>
      <c r="JBX2182" s="655"/>
      <c r="JBY2182" s="1"/>
      <c r="JBZ2182" s="1"/>
      <c r="JCB2182" s="650"/>
      <c r="JCC2182" s="645"/>
      <c r="JCD2182" s="659"/>
      <c r="JCE2182" s="654"/>
      <c r="JCF2182" s="655"/>
      <c r="JCG2182" s="655"/>
      <c r="JCH2182" s="1"/>
      <c r="JCI2182" s="1"/>
      <c r="JCK2182" s="650"/>
      <c r="JCL2182" s="645"/>
      <c r="JCM2182" s="659"/>
      <c r="JCN2182" s="654"/>
      <c r="JCO2182" s="655"/>
      <c r="JCP2182" s="655"/>
      <c r="JCQ2182" s="1"/>
      <c r="JCR2182" s="1"/>
      <c r="JCT2182" s="650"/>
      <c r="JCU2182" s="645"/>
      <c r="JCV2182" s="659"/>
      <c r="JCW2182" s="654"/>
      <c r="JCX2182" s="655"/>
      <c r="JCY2182" s="655"/>
      <c r="JCZ2182" s="1"/>
      <c r="JDA2182" s="1"/>
      <c r="JDC2182" s="650"/>
      <c r="JDD2182" s="645"/>
      <c r="JDE2182" s="659"/>
      <c r="JDF2182" s="654"/>
      <c r="JDG2182" s="655"/>
      <c r="JDH2182" s="655"/>
      <c r="JDI2182" s="1"/>
      <c r="JDJ2182" s="1"/>
      <c r="JDL2182" s="650"/>
      <c r="JDM2182" s="645"/>
      <c r="JDN2182" s="659"/>
      <c r="JDO2182" s="654"/>
      <c r="JDP2182" s="655"/>
      <c r="JDQ2182" s="655"/>
      <c r="JDR2182" s="1"/>
      <c r="JDS2182" s="1"/>
      <c r="JDU2182" s="650"/>
      <c r="JDV2182" s="645"/>
      <c r="JDW2182" s="659"/>
      <c r="JDX2182" s="654"/>
      <c r="JDY2182" s="655"/>
      <c r="JDZ2182" s="655"/>
      <c r="JEA2182" s="1"/>
      <c r="JEB2182" s="1"/>
      <c r="JED2182" s="650"/>
      <c r="JEE2182" s="645"/>
      <c r="JEF2182" s="659"/>
      <c r="JEG2182" s="654"/>
      <c r="JEH2182" s="655"/>
      <c r="JEI2182" s="655"/>
      <c r="JEJ2182" s="1"/>
      <c r="JEK2182" s="1"/>
      <c r="JEM2182" s="650"/>
      <c r="JEN2182" s="645"/>
      <c r="JEO2182" s="659"/>
      <c r="JEP2182" s="654"/>
      <c r="JEQ2182" s="655"/>
      <c r="JER2182" s="655"/>
      <c r="JES2182" s="1"/>
      <c r="JET2182" s="1"/>
      <c r="JEV2182" s="650"/>
      <c r="JEW2182" s="645"/>
      <c r="JEX2182" s="659"/>
      <c r="JEY2182" s="654"/>
      <c r="JEZ2182" s="655"/>
      <c r="JFA2182" s="655"/>
      <c r="JFB2182" s="1"/>
      <c r="JFC2182" s="1"/>
      <c r="JFE2182" s="650"/>
      <c r="JFF2182" s="645"/>
      <c r="JFG2182" s="659"/>
      <c r="JFH2182" s="654"/>
      <c r="JFI2182" s="655"/>
      <c r="JFJ2182" s="655"/>
      <c r="JFK2182" s="1"/>
      <c r="JFL2182" s="1"/>
      <c r="JFN2182" s="650"/>
      <c r="JFO2182" s="645"/>
      <c r="JFP2182" s="659"/>
      <c r="JFQ2182" s="654"/>
      <c r="JFR2182" s="655"/>
      <c r="JFS2182" s="655"/>
      <c r="JFT2182" s="1"/>
      <c r="JFU2182" s="1"/>
      <c r="JFW2182" s="650"/>
      <c r="JFX2182" s="645"/>
      <c r="JFY2182" s="659"/>
      <c r="JFZ2182" s="654"/>
      <c r="JGA2182" s="655"/>
      <c r="JGB2182" s="655"/>
      <c r="JGC2182" s="1"/>
      <c r="JGD2182" s="1"/>
      <c r="JGF2182" s="650"/>
      <c r="JGG2182" s="645"/>
      <c r="JGH2182" s="659"/>
      <c r="JGI2182" s="654"/>
      <c r="JGJ2182" s="655"/>
      <c r="JGK2182" s="655"/>
      <c r="JGL2182" s="1"/>
      <c r="JGM2182" s="1"/>
      <c r="JGO2182" s="650"/>
      <c r="JGP2182" s="645"/>
      <c r="JGQ2182" s="659"/>
      <c r="JGR2182" s="654"/>
      <c r="JGS2182" s="655"/>
      <c r="JGT2182" s="655"/>
      <c r="JGU2182" s="1"/>
      <c r="JGV2182" s="1"/>
      <c r="JGX2182" s="650"/>
      <c r="JGY2182" s="645"/>
      <c r="JGZ2182" s="659"/>
      <c r="JHA2182" s="654"/>
      <c r="JHB2182" s="655"/>
      <c r="JHC2182" s="655"/>
      <c r="JHD2182" s="1"/>
      <c r="JHE2182" s="1"/>
      <c r="JHG2182" s="650"/>
      <c r="JHH2182" s="645"/>
      <c r="JHI2182" s="659"/>
      <c r="JHJ2182" s="654"/>
      <c r="JHK2182" s="655"/>
      <c r="JHL2182" s="655"/>
      <c r="JHM2182" s="1"/>
      <c r="JHN2182" s="1"/>
      <c r="JHP2182" s="650"/>
      <c r="JHQ2182" s="645"/>
      <c r="JHR2182" s="659"/>
      <c r="JHS2182" s="654"/>
      <c r="JHT2182" s="655"/>
      <c r="JHU2182" s="655"/>
      <c r="JHV2182" s="1"/>
      <c r="JHW2182" s="1"/>
      <c r="JHY2182" s="650"/>
      <c r="JHZ2182" s="645"/>
      <c r="JIA2182" s="659"/>
      <c r="JIB2182" s="654"/>
      <c r="JIC2182" s="655"/>
      <c r="JID2182" s="655"/>
      <c r="JIE2182" s="1"/>
      <c r="JIF2182" s="1"/>
      <c r="JIH2182" s="650"/>
      <c r="JII2182" s="645"/>
      <c r="JIJ2182" s="659"/>
      <c r="JIK2182" s="654"/>
      <c r="JIL2182" s="655"/>
      <c r="JIM2182" s="655"/>
      <c r="JIN2182" s="1"/>
      <c r="JIO2182" s="1"/>
      <c r="JIQ2182" s="650"/>
      <c r="JIR2182" s="645"/>
      <c r="JIS2182" s="659"/>
      <c r="JIT2182" s="654"/>
      <c r="JIU2182" s="655"/>
      <c r="JIV2182" s="655"/>
      <c r="JIW2182" s="1"/>
      <c r="JIX2182" s="1"/>
      <c r="JIZ2182" s="650"/>
      <c r="JJA2182" s="645"/>
      <c r="JJB2182" s="659"/>
      <c r="JJC2182" s="654"/>
      <c r="JJD2182" s="655"/>
      <c r="JJE2182" s="655"/>
      <c r="JJF2182" s="1"/>
      <c r="JJG2182" s="1"/>
      <c r="JJI2182" s="650"/>
      <c r="JJJ2182" s="645"/>
      <c r="JJK2182" s="659"/>
      <c r="JJL2182" s="654"/>
      <c r="JJM2182" s="655"/>
      <c r="JJN2182" s="655"/>
      <c r="JJO2182" s="1"/>
      <c r="JJP2182" s="1"/>
      <c r="JJR2182" s="650"/>
      <c r="JJS2182" s="645"/>
      <c r="JJT2182" s="659"/>
      <c r="JJU2182" s="654"/>
      <c r="JJV2182" s="655"/>
      <c r="JJW2182" s="655"/>
      <c r="JJX2182" s="1"/>
      <c r="JJY2182" s="1"/>
      <c r="JKA2182" s="650"/>
      <c r="JKB2182" s="645"/>
      <c r="JKC2182" s="659"/>
      <c r="JKD2182" s="654"/>
      <c r="JKE2182" s="655"/>
      <c r="JKF2182" s="655"/>
      <c r="JKG2182" s="1"/>
      <c r="JKH2182" s="1"/>
      <c r="JKJ2182" s="650"/>
      <c r="JKK2182" s="645"/>
      <c r="JKL2182" s="659"/>
      <c r="JKM2182" s="654"/>
      <c r="JKN2182" s="655"/>
      <c r="JKO2182" s="655"/>
      <c r="JKP2182" s="1"/>
      <c r="JKQ2182" s="1"/>
      <c r="JKS2182" s="650"/>
      <c r="JKT2182" s="645"/>
      <c r="JKU2182" s="659"/>
      <c r="JKV2182" s="654"/>
      <c r="JKW2182" s="655"/>
      <c r="JKX2182" s="655"/>
      <c r="JKY2182" s="1"/>
      <c r="JKZ2182" s="1"/>
      <c r="JLB2182" s="650"/>
      <c r="JLC2182" s="645"/>
      <c r="JLD2182" s="659"/>
      <c r="JLE2182" s="654"/>
      <c r="JLF2182" s="655"/>
      <c r="JLG2182" s="655"/>
      <c r="JLH2182" s="1"/>
      <c r="JLI2182" s="1"/>
      <c r="JLK2182" s="650"/>
      <c r="JLL2182" s="645"/>
      <c r="JLM2182" s="659"/>
      <c r="JLN2182" s="654"/>
      <c r="JLO2182" s="655"/>
      <c r="JLP2182" s="655"/>
      <c r="JLQ2182" s="1"/>
      <c r="JLR2182" s="1"/>
      <c r="JLT2182" s="650"/>
      <c r="JLU2182" s="645"/>
      <c r="JLV2182" s="659"/>
      <c r="JLW2182" s="654"/>
      <c r="JLX2182" s="655"/>
      <c r="JLY2182" s="655"/>
      <c r="JLZ2182" s="1"/>
      <c r="JMA2182" s="1"/>
      <c r="JMC2182" s="650"/>
      <c r="JMD2182" s="645"/>
      <c r="JME2182" s="659"/>
      <c r="JMF2182" s="654"/>
      <c r="JMG2182" s="655"/>
      <c r="JMH2182" s="655"/>
      <c r="JMI2182" s="1"/>
      <c r="JMJ2182" s="1"/>
      <c r="JML2182" s="650"/>
      <c r="JMM2182" s="645"/>
      <c r="JMN2182" s="659"/>
      <c r="JMO2182" s="654"/>
      <c r="JMP2182" s="655"/>
      <c r="JMQ2182" s="655"/>
      <c r="JMR2182" s="1"/>
      <c r="JMS2182" s="1"/>
      <c r="JMU2182" s="650"/>
      <c r="JMV2182" s="645"/>
      <c r="JMW2182" s="659"/>
      <c r="JMX2182" s="654"/>
      <c r="JMY2182" s="655"/>
      <c r="JMZ2182" s="655"/>
      <c r="JNA2182" s="1"/>
      <c r="JNB2182" s="1"/>
      <c r="JND2182" s="650"/>
      <c r="JNE2182" s="645"/>
      <c r="JNF2182" s="659"/>
      <c r="JNG2182" s="654"/>
      <c r="JNH2182" s="655"/>
      <c r="JNI2182" s="655"/>
      <c r="JNJ2182" s="1"/>
      <c r="JNK2182" s="1"/>
      <c r="JNM2182" s="650"/>
      <c r="JNN2182" s="645"/>
      <c r="JNO2182" s="659"/>
      <c r="JNP2182" s="654"/>
      <c r="JNQ2182" s="655"/>
      <c r="JNR2182" s="655"/>
      <c r="JNS2182" s="1"/>
      <c r="JNT2182" s="1"/>
      <c r="JNV2182" s="650"/>
      <c r="JNW2182" s="645"/>
      <c r="JNX2182" s="659"/>
      <c r="JNY2182" s="654"/>
      <c r="JNZ2182" s="655"/>
      <c r="JOA2182" s="655"/>
      <c r="JOB2182" s="1"/>
      <c r="JOC2182" s="1"/>
      <c r="JOE2182" s="650"/>
      <c r="JOF2182" s="645"/>
      <c r="JOG2182" s="659"/>
      <c r="JOH2182" s="654"/>
      <c r="JOI2182" s="655"/>
      <c r="JOJ2182" s="655"/>
      <c r="JOK2182" s="1"/>
      <c r="JOL2182" s="1"/>
      <c r="JON2182" s="650"/>
      <c r="JOO2182" s="645"/>
      <c r="JOP2182" s="659"/>
      <c r="JOQ2182" s="654"/>
      <c r="JOR2182" s="655"/>
      <c r="JOS2182" s="655"/>
      <c r="JOT2182" s="1"/>
      <c r="JOU2182" s="1"/>
      <c r="JOW2182" s="650"/>
      <c r="JOX2182" s="645"/>
      <c r="JOY2182" s="659"/>
      <c r="JOZ2182" s="654"/>
      <c r="JPA2182" s="655"/>
      <c r="JPB2182" s="655"/>
      <c r="JPC2182" s="1"/>
      <c r="JPD2182" s="1"/>
      <c r="JPF2182" s="650"/>
      <c r="JPG2182" s="645"/>
      <c r="JPH2182" s="659"/>
      <c r="JPI2182" s="654"/>
      <c r="JPJ2182" s="655"/>
      <c r="JPK2182" s="655"/>
      <c r="JPL2182" s="1"/>
      <c r="JPM2182" s="1"/>
      <c r="JPO2182" s="650"/>
      <c r="JPP2182" s="645"/>
      <c r="JPQ2182" s="659"/>
      <c r="JPR2182" s="654"/>
      <c r="JPS2182" s="655"/>
      <c r="JPT2182" s="655"/>
      <c r="JPU2182" s="1"/>
      <c r="JPV2182" s="1"/>
      <c r="JPX2182" s="650"/>
      <c r="JPY2182" s="645"/>
      <c r="JPZ2182" s="659"/>
      <c r="JQA2182" s="654"/>
      <c r="JQB2182" s="655"/>
      <c r="JQC2182" s="655"/>
      <c r="JQD2182" s="1"/>
      <c r="JQE2182" s="1"/>
      <c r="JQG2182" s="650"/>
      <c r="JQH2182" s="645"/>
      <c r="JQI2182" s="659"/>
      <c r="JQJ2182" s="654"/>
      <c r="JQK2182" s="655"/>
      <c r="JQL2182" s="655"/>
      <c r="JQM2182" s="1"/>
      <c r="JQN2182" s="1"/>
      <c r="JQP2182" s="650"/>
      <c r="JQQ2182" s="645"/>
      <c r="JQR2182" s="659"/>
      <c r="JQS2182" s="654"/>
      <c r="JQT2182" s="655"/>
      <c r="JQU2182" s="655"/>
      <c r="JQV2182" s="1"/>
      <c r="JQW2182" s="1"/>
      <c r="JQY2182" s="650"/>
      <c r="JQZ2182" s="645"/>
      <c r="JRA2182" s="659"/>
      <c r="JRB2182" s="654"/>
      <c r="JRC2182" s="655"/>
      <c r="JRD2182" s="655"/>
      <c r="JRE2182" s="1"/>
      <c r="JRF2182" s="1"/>
      <c r="JRH2182" s="650"/>
      <c r="JRI2182" s="645"/>
      <c r="JRJ2182" s="659"/>
      <c r="JRK2182" s="654"/>
      <c r="JRL2182" s="655"/>
      <c r="JRM2182" s="655"/>
      <c r="JRN2182" s="1"/>
      <c r="JRO2182" s="1"/>
      <c r="JRQ2182" s="650"/>
      <c r="JRR2182" s="645"/>
      <c r="JRS2182" s="659"/>
      <c r="JRT2182" s="654"/>
      <c r="JRU2182" s="655"/>
      <c r="JRV2182" s="655"/>
      <c r="JRW2182" s="1"/>
      <c r="JRX2182" s="1"/>
      <c r="JRZ2182" s="650"/>
      <c r="JSA2182" s="645"/>
      <c r="JSB2182" s="659"/>
      <c r="JSC2182" s="654"/>
      <c r="JSD2182" s="655"/>
      <c r="JSE2182" s="655"/>
      <c r="JSF2182" s="1"/>
      <c r="JSG2182" s="1"/>
      <c r="JSI2182" s="650"/>
      <c r="JSJ2182" s="645"/>
      <c r="JSK2182" s="659"/>
      <c r="JSL2182" s="654"/>
      <c r="JSM2182" s="655"/>
      <c r="JSN2182" s="655"/>
      <c r="JSO2182" s="1"/>
      <c r="JSP2182" s="1"/>
      <c r="JSR2182" s="650"/>
      <c r="JSS2182" s="645"/>
      <c r="JST2182" s="659"/>
      <c r="JSU2182" s="654"/>
      <c r="JSV2182" s="655"/>
      <c r="JSW2182" s="655"/>
      <c r="JSX2182" s="1"/>
      <c r="JSY2182" s="1"/>
      <c r="JTA2182" s="650"/>
      <c r="JTB2182" s="645"/>
      <c r="JTC2182" s="659"/>
      <c r="JTD2182" s="654"/>
      <c r="JTE2182" s="655"/>
      <c r="JTF2182" s="655"/>
      <c r="JTG2182" s="1"/>
      <c r="JTH2182" s="1"/>
      <c r="JTJ2182" s="650"/>
      <c r="JTK2182" s="645"/>
      <c r="JTL2182" s="659"/>
      <c r="JTM2182" s="654"/>
      <c r="JTN2182" s="655"/>
      <c r="JTO2182" s="655"/>
      <c r="JTP2182" s="1"/>
      <c r="JTQ2182" s="1"/>
      <c r="JTS2182" s="650"/>
      <c r="JTT2182" s="645"/>
      <c r="JTU2182" s="659"/>
      <c r="JTV2182" s="654"/>
      <c r="JTW2182" s="655"/>
      <c r="JTX2182" s="655"/>
      <c r="JTY2182" s="1"/>
      <c r="JTZ2182" s="1"/>
      <c r="JUB2182" s="650"/>
      <c r="JUC2182" s="645"/>
      <c r="JUD2182" s="659"/>
      <c r="JUE2182" s="654"/>
      <c r="JUF2182" s="655"/>
      <c r="JUG2182" s="655"/>
      <c r="JUH2182" s="1"/>
      <c r="JUI2182" s="1"/>
      <c r="JUK2182" s="650"/>
      <c r="JUL2182" s="645"/>
      <c r="JUM2182" s="659"/>
      <c r="JUN2182" s="654"/>
      <c r="JUO2182" s="655"/>
      <c r="JUP2182" s="655"/>
      <c r="JUQ2182" s="1"/>
      <c r="JUR2182" s="1"/>
      <c r="JUT2182" s="650"/>
      <c r="JUU2182" s="645"/>
      <c r="JUV2182" s="659"/>
      <c r="JUW2182" s="654"/>
      <c r="JUX2182" s="655"/>
      <c r="JUY2182" s="655"/>
      <c r="JUZ2182" s="1"/>
      <c r="JVA2182" s="1"/>
      <c r="JVC2182" s="650"/>
      <c r="JVD2182" s="645"/>
      <c r="JVE2182" s="659"/>
      <c r="JVF2182" s="654"/>
      <c r="JVG2182" s="655"/>
      <c r="JVH2182" s="655"/>
      <c r="JVI2182" s="1"/>
      <c r="JVJ2182" s="1"/>
      <c r="JVL2182" s="650"/>
      <c r="JVM2182" s="645"/>
      <c r="JVN2182" s="659"/>
      <c r="JVO2182" s="654"/>
      <c r="JVP2182" s="655"/>
      <c r="JVQ2182" s="655"/>
      <c r="JVR2182" s="1"/>
      <c r="JVS2182" s="1"/>
      <c r="JVU2182" s="650"/>
      <c r="JVV2182" s="645"/>
      <c r="JVW2182" s="659"/>
      <c r="JVX2182" s="654"/>
      <c r="JVY2182" s="655"/>
      <c r="JVZ2182" s="655"/>
      <c r="JWA2182" s="1"/>
      <c r="JWB2182" s="1"/>
      <c r="JWD2182" s="650"/>
      <c r="JWE2182" s="645"/>
      <c r="JWF2182" s="659"/>
      <c r="JWG2182" s="654"/>
      <c r="JWH2182" s="655"/>
      <c r="JWI2182" s="655"/>
      <c r="JWJ2182" s="1"/>
      <c r="JWK2182" s="1"/>
      <c r="JWM2182" s="650"/>
      <c r="JWN2182" s="645"/>
      <c r="JWO2182" s="659"/>
      <c r="JWP2182" s="654"/>
      <c r="JWQ2182" s="655"/>
      <c r="JWR2182" s="655"/>
      <c r="JWS2182" s="1"/>
      <c r="JWT2182" s="1"/>
      <c r="JWV2182" s="650"/>
      <c r="JWW2182" s="645"/>
      <c r="JWX2182" s="659"/>
      <c r="JWY2182" s="654"/>
      <c r="JWZ2182" s="655"/>
      <c r="JXA2182" s="655"/>
      <c r="JXB2182" s="1"/>
      <c r="JXC2182" s="1"/>
      <c r="JXE2182" s="650"/>
      <c r="JXF2182" s="645"/>
      <c r="JXG2182" s="659"/>
      <c r="JXH2182" s="654"/>
      <c r="JXI2182" s="655"/>
      <c r="JXJ2182" s="655"/>
      <c r="JXK2182" s="1"/>
      <c r="JXL2182" s="1"/>
      <c r="JXN2182" s="650"/>
      <c r="JXO2182" s="645"/>
      <c r="JXP2182" s="659"/>
      <c r="JXQ2182" s="654"/>
      <c r="JXR2182" s="655"/>
      <c r="JXS2182" s="655"/>
      <c r="JXT2182" s="1"/>
      <c r="JXU2182" s="1"/>
      <c r="JXW2182" s="650"/>
      <c r="JXX2182" s="645"/>
      <c r="JXY2182" s="659"/>
      <c r="JXZ2182" s="654"/>
      <c r="JYA2182" s="655"/>
      <c r="JYB2182" s="655"/>
      <c r="JYC2182" s="1"/>
      <c r="JYD2182" s="1"/>
      <c r="JYF2182" s="650"/>
      <c r="JYG2182" s="645"/>
      <c r="JYH2182" s="659"/>
      <c r="JYI2182" s="654"/>
      <c r="JYJ2182" s="655"/>
      <c r="JYK2182" s="655"/>
      <c r="JYL2182" s="1"/>
      <c r="JYM2182" s="1"/>
      <c r="JYO2182" s="650"/>
      <c r="JYP2182" s="645"/>
      <c r="JYQ2182" s="659"/>
      <c r="JYR2182" s="654"/>
      <c r="JYS2182" s="655"/>
      <c r="JYT2182" s="655"/>
      <c r="JYU2182" s="1"/>
      <c r="JYV2182" s="1"/>
      <c r="JYX2182" s="650"/>
      <c r="JYY2182" s="645"/>
      <c r="JYZ2182" s="659"/>
      <c r="JZA2182" s="654"/>
      <c r="JZB2182" s="655"/>
      <c r="JZC2182" s="655"/>
      <c r="JZD2182" s="1"/>
      <c r="JZE2182" s="1"/>
      <c r="JZG2182" s="650"/>
      <c r="JZH2182" s="645"/>
      <c r="JZI2182" s="659"/>
      <c r="JZJ2182" s="654"/>
      <c r="JZK2182" s="655"/>
      <c r="JZL2182" s="655"/>
      <c r="JZM2182" s="1"/>
      <c r="JZN2182" s="1"/>
      <c r="JZP2182" s="650"/>
      <c r="JZQ2182" s="645"/>
      <c r="JZR2182" s="659"/>
      <c r="JZS2182" s="654"/>
      <c r="JZT2182" s="655"/>
      <c r="JZU2182" s="655"/>
      <c r="JZV2182" s="1"/>
      <c r="JZW2182" s="1"/>
      <c r="JZY2182" s="650"/>
      <c r="JZZ2182" s="645"/>
      <c r="KAA2182" s="659"/>
      <c r="KAB2182" s="654"/>
      <c r="KAC2182" s="655"/>
      <c r="KAD2182" s="655"/>
      <c r="KAE2182" s="1"/>
      <c r="KAF2182" s="1"/>
      <c r="KAH2182" s="650"/>
      <c r="KAI2182" s="645"/>
      <c r="KAJ2182" s="659"/>
      <c r="KAK2182" s="654"/>
      <c r="KAL2182" s="655"/>
      <c r="KAM2182" s="655"/>
      <c r="KAN2182" s="1"/>
      <c r="KAO2182" s="1"/>
      <c r="KAQ2182" s="650"/>
      <c r="KAR2182" s="645"/>
      <c r="KAS2182" s="659"/>
      <c r="KAT2182" s="654"/>
      <c r="KAU2182" s="655"/>
      <c r="KAV2182" s="655"/>
      <c r="KAW2182" s="1"/>
      <c r="KAX2182" s="1"/>
      <c r="KAZ2182" s="650"/>
      <c r="KBA2182" s="645"/>
      <c r="KBB2182" s="659"/>
      <c r="KBC2182" s="654"/>
      <c r="KBD2182" s="655"/>
      <c r="KBE2182" s="655"/>
      <c r="KBF2182" s="1"/>
      <c r="KBG2182" s="1"/>
      <c r="KBI2182" s="650"/>
      <c r="KBJ2182" s="645"/>
      <c r="KBK2182" s="659"/>
      <c r="KBL2182" s="654"/>
      <c r="KBM2182" s="655"/>
      <c r="KBN2182" s="655"/>
      <c r="KBO2182" s="1"/>
      <c r="KBP2182" s="1"/>
      <c r="KBR2182" s="650"/>
      <c r="KBS2182" s="645"/>
      <c r="KBT2182" s="659"/>
      <c r="KBU2182" s="654"/>
      <c r="KBV2182" s="655"/>
      <c r="KBW2182" s="655"/>
      <c r="KBX2182" s="1"/>
      <c r="KBY2182" s="1"/>
      <c r="KCA2182" s="650"/>
      <c r="KCB2182" s="645"/>
      <c r="KCC2182" s="659"/>
      <c r="KCD2182" s="654"/>
      <c r="KCE2182" s="655"/>
      <c r="KCF2182" s="655"/>
      <c r="KCG2182" s="1"/>
      <c r="KCH2182" s="1"/>
      <c r="KCJ2182" s="650"/>
      <c r="KCK2182" s="645"/>
      <c r="KCL2182" s="659"/>
      <c r="KCM2182" s="654"/>
      <c r="KCN2182" s="655"/>
      <c r="KCO2182" s="655"/>
      <c r="KCP2182" s="1"/>
      <c r="KCQ2182" s="1"/>
      <c r="KCS2182" s="650"/>
      <c r="KCT2182" s="645"/>
      <c r="KCU2182" s="659"/>
      <c r="KCV2182" s="654"/>
      <c r="KCW2182" s="655"/>
      <c r="KCX2182" s="655"/>
      <c r="KCY2182" s="1"/>
      <c r="KCZ2182" s="1"/>
      <c r="KDB2182" s="650"/>
      <c r="KDC2182" s="645"/>
      <c r="KDD2182" s="659"/>
      <c r="KDE2182" s="654"/>
      <c r="KDF2182" s="655"/>
      <c r="KDG2182" s="655"/>
      <c r="KDH2182" s="1"/>
      <c r="KDI2182" s="1"/>
      <c r="KDK2182" s="650"/>
      <c r="KDL2182" s="645"/>
      <c r="KDM2182" s="659"/>
      <c r="KDN2182" s="654"/>
      <c r="KDO2182" s="655"/>
      <c r="KDP2182" s="655"/>
      <c r="KDQ2182" s="1"/>
      <c r="KDR2182" s="1"/>
      <c r="KDT2182" s="650"/>
      <c r="KDU2182" s="645"/>
      <c r="KDV2182" s="659"/>
      <c r="KDW2182" s="654"/>
      <c r="KDX2182" s="655"/>
      <c r="KDY2182" s="655"/>
      <c r="KDZ2182" s="1"/>
      <c r="KEA2182" s="1"/>
      <c r="KEC2182" s="650"/>
      <c r="KED2182" s="645"/>
      <c r="KEE2182" s="659"/>
      <c r="KEF2182" s="654"/>
      <c r="KEG2182" s="655"/>
      <c r="KEH2182" s="655"/>
      <c r="KEI2182" s="1"/>
      <c r="KEJ2182" s="1"/>
      <c r="KEL2182" s="650"/>
      <c r="KEM2182" s="645"/>
      <c r="KEN2182" s="659"/>
      <c r="KEO2182" s="654"/>
      <c r="KEP2182" s="655"/>
      <c r="KEQ2182" s="655"/>
      <c r="KER2182" s="1"/>
      <c r="KES2182" s="1"/>
      <c r="KEU2182" s="650"/>
      <c r="KEV2182" s="645"/>
      <c r="KEW2182" s="659"/>
      <c r="KEX2182" s="654"/>
      <c r="KEY2182" s="655"/>
      <c r="KEZ2182" s="655"/>
      <c r="KFA2182" s="1"/>
      <c r="KFB2182" s="1"/>
      <c r="KFD2182" s="650"/>
      <c r="KFE2182" s="645"/>
      <c r="KFF2182" s="659"/>
      <c r="KFG2182" s="654"/>
      <c r="KFH2182" s="655"/>
      <c r="KFI2182" s="655"/>
      <c r="KFJ2182" s="1"/>
      <c r="KFK2182" s="1"/>
      <c r="KFM2182" s="650"/>
      <c r="KFN2182" s="645"/>
      <c r="KFO2182" s="659"/>
      <c r="KFP2182" s="654"/>
      <c r="KFQ2182" s="655"/>
      <c r="KFR2182" s="655"/>
      <c r="KFS2182" s="1"/>
      <c r="KFT2182" s="1"/>
      <c r="KFV2182" s="650"/>
      <c r="KFW2182" s="645"/>
      <c r="KFX2182" s="659"/>
      <c r="KFY2182" s="654"/>
      <c r="KFZ2182" s="655"/>
      <c r="KGA2182" s="655"/>
      <c r="KGB2182" s="1"/>
      <c r="KGC2182" s="1"/>
      <c r="KGE2182" s="650"/>
      <c r="KGF2182" s="645"/>
      <c r="KGG2182" s="659"/>
      <c r="KGH2182" s="654"/>
      <c r="KGI2182" s="655"/>
      <c r="KGJ2182" s="655"/>
      <c r="KGK2182" s="1"/>
      <c r="KGL2182" s="1"/>
      <c r="KGN2182" s="650"/>
      <c r="KGO2182" s="645"/>
      <c r="KGP2182" s="659"/>
      <c r="KGQ2182" s="654"/>
      <c r="KGR2182" s="655"/>
      <c r="KGS2182" s="655"/>
      <c r="KGT2182" s="1"/>
      <c r="KGU2182" s="1"/>
      <c r="KGW2182" s="650"/>
      <c r="KGX2182" s="645"/>
      <c r="KGY2182" s="659"/>
      <c r="KGZ2182" s="654"/>
      <c r="KHA2182" s="655"/>
      <c r="KHB2182" s="655"/>
      <c r="KHC2182" s="1"/>
      <c r="KHD2182" s="1"/>
      <c r="KHF2182" s="650"/>
      <c r="KHG2182" s="645"/>
      <c r="KHH2182" s="659"/>
      <c r="KHI2182" s="654"/>
      <c r="KHJ2182" s="655"/>
      <c r="KHK2182" s="655"/>
      <c r="KHL2182" s="1"/>
      <c r="KHM2182" s="1"/>
      <c r="KHO2182" s="650"/>
      <c r="KHP2182" s="645"/>
      <c r="KHQ2182" s="659"/>
      <c r="KHR2182" s="654"/>
      <c r="KHS2182" s="655"/>
      <c r="KHT2182" s="655"/>
      <c r="KHU2182" s="1"/>
      <c r="KHV2182" s="1"/>
      <c r="KHX2182" s="650"/>
      <c r="KHY2182" s="645"/>
      <c r="KHZ2182" s="659"/>
      <c r="KIA2182" s="654"/>
      <c r="KIB2182" s="655"/>
      <c r="KIC2182" s="655"/>
      <c r="KID2182" s="1"/>
      <c r="KIE2182" s="1"/>
      <c r="KIG2182" s="650"/>
      <c r="KIH2182" s="645"/>
      <c r="KII2182" s="659"/>
      <c r="KIJ2182" s="654"/>
      <c r="KIK2182" s="655"/>
      <c r="KIL2182" s="655"/>
      <c r="KIM2182" s="1"/>
      <c r="KIN2182" s="1"/>
      <c r="KIP2182" s="650"/>
      <c r="KIQ2182" s="645"/>
      <c r="KIR2182" s="659"/>
      <c r="KIS2182" s="654"/>
      <c r="KIT2182" s="655"/>
      <c r="KIU2182" s="655"/>
      <c r="KIV2182" s="1"/>
      <c r="KIW2182" s="1"/>
      <c r="KIY2182" s="650"/>
      <c r="KIZ2182" s="645"/>
      <c r="KJA2182" s="659"/>
      <c r="KJB2182" s="654"/>
      <c r="KJC2182" s="655"/>
      <c r="KJD2182" s="655"/>
      <c r="KJE2182" s="1"/>
      <c r="KJF2182" s="1"/>
      <c r="KJH2182" s="650"/>
      <c r="KJI2182" s="645"/>
      <c r="KJJ2182" s="659"/>
      <c r="KJK2182" s="654"/>
      <c r="KJL2182" s="655"/>
      <c r="KJM2182" s="655"/>
      <c r="KJN2182" s="1"/>
      <c r="KJO2182" s="1"/>
      <c r="KJQ2182" s="650"/>
      <c r="KJR2182" s="645"/>
      <c r="KJS2182" s="659"/>
      <c r="KJT2182" s="654"/>
      <c r="KJU2182" s="655"/>
      <c r="KJV2182" s="655"/>
      <c r="KJW2182" s="1"/>
      <c r="KJX2182" s="1"/>
      <c r="KJZ2182" s="650"/>
      <c r="KKA2182" s="645"/>
      <c r="KKB2182" s="659"/>
      <c r="KKC2182" s="654"/>
      <c r="KKD2182" s="655"/>
      <c r="KKE2182" s="655"/>
      <c r="KKF2182" s="1"/>
      <c r="KKG2182" s="1"/>
      <c r="KKI2182" s="650"/>
      <c r="KKJ2182" s="645"/>
      <c r="KKK2182" s="659"/>
      <c r="KKL2182" s="654"/>
      <c r="KKM2182" s="655"/>
      <c r="KKN2182" s="655"/>
      <c r="KKO2182" s="1"/>
      <c r="KKP2182" s="1"/>
      <c r="KKR2182" s="650"/>
      <c r="KKS2182" s="645"/>
      <c r="KKT2182" s="659"/>
      <c r="KKU2182" s="654"/>
      <c r="KKV2182" s="655"/>
      <c r="KKW2182" s="655"/>
      <c r="KKX2182" s="1"/>
      <c r="KKY2182" s="1"/>
      <c r="KLA2182" s="650"/>
      <c r="KLB2182" s="645"/>
      <c r="KLC2182" s="659"/>
      <c r="KLD2182" s="654"/>
      <c r="KLE2182" s="655"/>
      <c r="KLF2182" s="655"/>
      <c r="KLG2182" s="1"/>
      <c r="KLH2182" s="1"/>
      <c r="KLJ2182" s="650"/>
      <c r="KLK2182" s="645"/>
      <c r="KLL2182" s="659"/>
      <c r="KLM2182" s="654"/>
      <c r="KLN2182" s="655"/>
      <c r="KLO2182" s="655"/>
      <c r="KLP2182" s="1"/>
      <c r="KLQ2182" s="1"/>
      <c r="KLS2182" s="650"/>
      <c r="KLT2182" s="645"/>
      <c r="KLU2182" s="659"/>
      <c r="KLV2182" s="654"/>
      <c r="KLW2182" s="655"/>
      <c r="KLX2182" s="655"/>
      <c r="KLY2182" s="1"/>
      <c r="KLZ2182" s="1"/>
      <c r="KMB2182" s="650"/>
      <c r="KMC2182" s="645"/>
      <c r="KMD2182" s="659"/>
      <c r="KME2182" s="654"/>
      <c r="KMF2182" s="655"/>
      <c r="KMG2182" s="655"/>
      <c r="KMH2182" s="1"/>
      <c r="KMI2182" s="1"/>
      <c r="KMK2182" s="650"/>
      <c r="KML2182" s="645"/>
      <c r="KMM2182" s="659"/>
      <c r="KMN2182" s="654"/>
      <c r="KMO2182" s="655"/>
      <c r="KMP2182" s="655"/>
      <c r="KMQ2182" s="1"/>
      <c r="KMR2182" s="1"/>
      <c r="KMT2182" s="650"/>
      <c r="KMU2182" s="645"/>
      <c r="KMV2182" s="659"/>
      <c r="KMW2182" s="654"/>
      <c r="KMX2182" s="655"/>
      <c r="KMY2182" s="655"/>
      <c r="KMZ2182" s="1"/>
      <c r="KNA2182" s="1"/>
      <c r="KNC2182" s="650"/>
      <c r="KND2182" s="645"/>
      <c r="KNE2182" s="659"/>
      <c r="KNF2182" s="654"/>
      <c r="KNG2182" s="655"/>
      <c r="KNH2182" s="655"/>
      <c r="KNI2182" s="1"/>
      <c r="KNJ2182" s="1"/>
      <c r="KNL2182" s="650"/>
      <c r="KNM2182" s="645"/>
      <c r="KNN2182" s="659"/>
      <c r="KNO2182" s="654"/>
      <c r="KNP2182" s="655"/>
      <c r="KNQ2182" s="655"/>
      <c r="KNR2182" s="1"/>
      <c r="KNS2182" s="1"/>
      <c r="KNU2182" s="650"/>
      <c r="KNV2182" s="645"/>
      <c r="KNW2182" s="659"/>
      <c r="KNX2182" s="654"/>
      <c r="KNY2182" s="655"/>
      <c r="KNZ2182" s="655"/>
      <c r="KOA2182" s="1"/>
      <c r="KOB2182" s="1"/>
      <c r="KOD2182" s="650"/>
      <c r="KOE2182" s="645"/>
      <c r="KOF2182" s="659"/>
      <c r="KOG2182" s="654"/>
      <c r="KOH2182" s="655"/>
      <c r="KOI2182" s="655"/>
      <c r="KOJ2182" s="1"/>
      <c r="KOK2182" s="1"/>
      <c r="KOM2182" s="650"/>
      <c r="KON2182" s="645"/>
      <c r="KOO2182" s="659"/>
      <c r="KOP2182" s="654"/>
      <c r="KOQ2182" s="655"/>
      <c r="KOR2182" s="655"/>
      <c r="KOS2182" s="1"/>
      <c r="KOT2182" s="1"/>
      <c r="KOV2182" s="650"/>
      <c r="KOW2182" s="645"/>
      <c r="KOX2182" s="659"/>
      <c r="KOY2182" s="654"/>
      <c r="KOZ2182" s="655"/>
      <c r="KPA2182" s="655"/>
      <c r="KPB2182" s="1"/>
      <c r="KPC2182" s="1"/>
      <c r="KPE2182" s="650"/>
      <c r="KPF2182" s="645"/>
      <c r="KPG2182" s="659"/>
      <c r="KPH2182" s="654"/>
      <c r="KPI2182" s="655"/>
      <c r="KPJ2182" s="655"/>
      <c r="KPK2182" s="1"/>
      <c r="KPL2182" s="1"/>
      <c r="KPN2182" s="650"/>
      <c r="KPO2182" s="645"/>
      <c r="KPP2182" s="659"/>
      <c r="KPQ2182" s="654"/>
      <c r="KPR2182" s="655"/>
      <c r="KPS2182" s="655"/>
      <c r="KPT2182" s="1"/>
      <c r="KPU2182" s="1"/>
      <c r="KPW2182" s="650"/>
      <c r="KPX2182" s="645"/>
      <c r="KPY2182" s="659"/>
      <c r="KPZ2182" s="654"/>
      <c r="KQA2182" s="655"/>
      <c r="KQB2182" s="655"/>
      <c r="KQC2182" s="1"/>
      <c r="KQD2182" s="1"/>
      <c r="KQF2182" s="650"/>
      <c r="KQG2182" s="645"/>
      <c r="KQH2182" s="659"/>
      <c r="KQI2182" s="654"/>
      <c r="KQJ2182" s="655"/>
      <c r="KQK2182" s="655"/>
      <c r="KQL2182" s="1"/>
      <c r="KQM2182" s="1"/>
      <c r="KQO2182" s="650"/>
      <c r="KQP2182" s="645"/>
      <c r="KQQ2182" s="659"/>
      <c r="KQR2182" s="654"/>
      <c r="KQS2182" s="655"/>
      <c r="KQT2182" s="655"/>
      <c r="KQU2182" s="1"/>
      <c r="KQV2182" s="1"/>
      <c r="KQX2182" s="650"/>
      <c r="KQY2182" s="645"/>
      <c r="KQZ2182" s="659"/>
      <c r="KRA2182" s="654"/>
      <c r="KRB2182" s="655"/>
      <c r="KRC2182" s="655"/>
      <c r="KRD2182" s="1"/>
      <c r="KRE2182" s="1"/>
      <c r="KRG2182" s="650"/>
      <c r="KRH2182" s="645"/>
      <c r="KRI2182" s="659"/>
      <c r="KRJ2182" s="654"/>
      <c r="KRK2182" s="655"/>
      <c r="KRL2182" s="655"/>
      <c r="KRM2182" s="1"/>
      <c r="KRN2182" s="1"/>
      <c r="KRP2182" s="650"/>
      <c r="KRQ2182" s="645"/>
      <c r="KRR2182" s="659"/>
      <c r="KRS2182" s="654"/>
      <c r="KRT2182" s="655"/>
      <c r="KRU2182" s="655"/>
      <c r="KRV2182" s="1"/>
      <c r="KRW2182" s="1"/>
      <c r="KRY2182" s="650"/>
      <c r="KRZ2182" s="645"/>
      <c r="KSA2182" s="659"/>
      <c r="KSB2182" s="654"/>
      <c r="KSC2182" s="655"/>
      <c r="KSD2182" s="655"/>
      <c r="KSE2182" s="1"/>
      <c r="KSF2182" s="1"/>
      <c r="KSH2182" s="650"/>
      <c r="KSI2182" s="645"/>
      <c r="KSJ2182" s="659"/>
      <c r="KSK2182" s="654"/>
      <c r="KSL2182" s="655"/>
      <c r="KSM2182" s="655"/>
      <c r="KSN2182" s="1"/>
      <c r="KSO2182" s="1"/>
      <c r="KSQ2182" s="650"/>
      <c r="KSR2182" s="645"/>
      <c r="KSS2182" s="659"/>
      <c r="KST2182" s="654"/>
      <c r="KSU2182" s="655"/>
      <c r="KSV2182" s="655"/>
      <c r="KSW2182" s="1"/>
      <c r="KSX2182" s="1"/>
      <c r="KSZ2182" s="650"/>
      <c r="KTA2182" s="645"/>
      <c r="KTB2182" s="659"/>
      <c r="KTC2182" s="654"/>
      <c r="KTD2182" s="655"/>
      <c r="KTE2182" s="655"/>
      <c r="KTF2182" s="1"/>
      <c r="KTG2182" s="1"/>
      <c r="KTI2182" s="650"/>
      <c r="KTJ2182" s="645"/>
      <c r="KTK2182" s="659"/>
      <c r="KTL2182" s="654"/>
      <c r="KTM2182" s="655"/>
      <c r="KTN2182" s="655"/>
      <c r="KTO2182" s="1"/>
      <c r="KTP2182" s="1"/>
      <c r="KTR2182" s="650"/>
      <c r="KTS2182" s="645"/>
      <c r="KTT2182" s="659"/>
      <c r="KTU2182" s="654"/>
      <c r="KTV2182" s="655"/>
      <c r="KTW2182" s="655"/>
      <c r="KTX2182" s="1"/>
      <c r="KTY2182" s="1"/>
      <c r="KUA2182" s="650"/>
      <c r="KUB2182" s="645"/>
      <c r="KUC2182" s="659"/>
      <c r="KUD2182" s="654"/>
      <c r="KUE2182" s="655"/>
      <c r="KUF2182" s="655"/>
      <c r="KUG2182" s="1"/>
      <c r="KUH2182" s="1"/>
      <c r="KUJ2182" s="650"/>
      <c r="KUK2182" s="645"/>
      <c r="KUL2182" s="659"/>
      <c r="KUM2182" s="654"/>
      <c r="KUN2182" s="655"/>
      <c r="KUO2182" s="655"/>
      <c r="KUP2182" s="1"/>
      <c r="KUQ2182" s="1"/>
      <c r="KUS2182" s="650"/>
      <c r="KUT2182" s="645"/>
      <c r="KUU2182" s="659"/>
      <c r="KUV2182" s="654"/>
      <c r="KUW2182" s="655"/>
      <c r="KUX2182" s="655"/>
      <c r="KUY2182" s="1"/>
      <c r="KUZ2182" s="1"/>
      <c r="KVB2182" s="650"/>
      <c r="KVC2182" s="645"/>
      <c r="KVD2182" s="659"/>
      <c r="KVE2182" s="654"/>
      <c r="KVF2182" s="655"/>
      <c r="KVG2182" s="655"/>
      <c r="KVH2182" s="1"/>
      <c r="KVI2182" s="1"/>
      <c r="KVK2182" s="650"/>
      <c r="KVL2182" s="645"/>
      <c r="KVM2182" s="659"/>
      <c r="KVN2182" s="654"/>
      <c r="KVO2182" s="655"/>
      <c r="KVP2182" s="655"/>
      <c r="KVQ2182" s="1"/>
      <c r="KVR2182" s="1"/>
      <c r="KVT2182" s="650"/>
      <c r="KVU2182" s="645"/>
      <c r="KVV2182" s="659"/>
      <c r="KVW2182" s="654"/>
      <c r="KVX2182" s="655"/>
      <c r="KVY2182" s="655"/>
      <c r="KVZ2182" s="1"/>
      <c r="KWA2182" s="1"/>
      <c r="KWC2182" s="650"/>
      <c r="KWD2182" s="645"/>
      <c r="KWE2182" s="659"/>
      <c r="KWF2182" s="654"/>
      <c r="KWG2182" s="655"/>
      <c r="KWH2182" s="655"/>
      <c r="KWI2182" s="1"/>
      <c r="KWJ2182" s="1"/>
      <c r="KWL2182" s="650"/>
      <c r="KWM2182" s="645"/>
      <c r="KWN2182" s="659"/>
      <c r="KWO2182" s="654"/>
      <c r="KWP2182" s="655"/>
      <c r="KWQ2182" s="655"/>
      <c r="KWR2182" s="1"/>
      <c r="KWS2182" s="1"/>
      <c r="KWU2182" s="650"/>
      <c r="KWV2182" s="645"/>
      <c r="KWW2182" s="659"/>
      <c r="KWX2182" s="654"/>
      <c r="KWY2182" s="655"/>
      <c r="KWZ2182" s="655"/>
      <c r="KXA2182" s="1"/>
      <c r="KXB2182" s="1"/>
      <c r="KXD2182" s="650"/>
      <c r="KXE2182" s="645"/>
      <c r="KXF2182" s="659"/>
      <c r="KXG2182" s="654"/>
      <c r="KXH2182" s="655"/>
      <c r="KXI2182" s="655"/>
      <c r="KXJ2182" s="1"/>
      <c r="KXK2182" s="1"/>
      <c r="KXM2182" s="650"/>
      <c r="KXN2182" s="645"/>
      <c r="KXO2182" s="659"/>
      <c r="KXP2182" s="654"/>
      <c r="KXQ2182" s="655"/>
      <c r="KXR2182" s="655"/>
      <c r="KXS2182" s="1"/>
      <c r="KXT2182" s="1"/>
      <c r="KXV2182" s="650"/>
      <c r="KXW2182" s="645"/>
      <c r="KXX2182" s="659"/>
      <c r="KXY2182" s="654"/>
      <c r="KXZ2182" s="655"/>
      <c r="KYA2182" s="655"/>
      <c r="KYB2182" s="1"/>
      <c r="KYC2182" s="1"/>
      <c r="KYE2182" s="650"/>
      <c r="KYF2182" s="645"/>
      <c r="KYG2182" s="659"/>
      <c r="KYH2182" s="654"/>
      <c r="KYI2182" s="655"/>
      <c r="KYJ2182" s="655"/>
      <c r="KYK2182" s="1"/>
      <c r="KYL2182" s="1"/>
      <c r="KYN2182" s="650"/>
      <c r="KYO2182" s="645"/>
      <c r="KYP2182" s="659"/>
      <c r="KYQ2182" s="654"/>
      <c r="KYR2182" s="655"/>
      <c r="KYS2182" s="655"/>
      <c r="KYT2182" s="1"/>
      <c r="KYU2182" s="1"/>
      <c r="KYW2182" s="650"/>
      <c r="KYX2182" s="645"/>
      <c r="KYY2182" s="659"/>
      <c r="KYZ2182" s="654"/>
      <c r="KZA2182" s="655"/>
      <c r="KZB2182" s="655"/>
      <c r="KZC2182" s="1"/>
      <c r="KZD2182" s="1"/>
      <c r="KZF2182" s="650"/>
      <c r="KZG2182" s="645"/>
      <c r="KZH2182" s="659"/>
      <c r="KZI2182" s="654"/>
      <c r="KZJ2182" s="655"/>
      <c r="KZK2182" s="655"/>
      <c r="KZL2182" s="1"/>
      <c r="KZM2182" s="1"/>
      <c r="KZO2182" s="650"/>
      <c r="KZP2182" s="645"/>
      <c r="KZQ2182" s="659"/>
      <c r="KZR2182" s="654"/>
      <c r="KZS2182" s="655"/>
      <c r="KZT2182" s="655"/>
      <c r="KZU2182" s="1"/>
      <c r="KZV2182" s="1"/>
      <c r="KZX2182" s="650"/>
      <c r="KZY2182" s="645"/>
      <c r="KZZ2182" s="659"/>
      <c r="LAA2182" s="654"/>
      <c r="LAB2182" s="655"/>
      <c r="LAC2182" s="655"/>
      <c r="LAD2182" s="1"/>
      <c r="LAE2182" s="1"/>
      <c r="LAG2182" s="650"/>
      <c r="LAH2182" s="645"/>
      <c r="LAI2182" s="659"/>
      <c r="LAJ2182" s="654"/>
      <c r="LAK2182" s="655"/>
      <c r="LAL2182" s="655"/>
      <c r="LAM2182" s="1"/>
      <c r="LAN2182" s="1"/>
      <c r="LAP2182" s="650"/>
      <c r="LAQ2182" s="645"/>
      <c r="LAR2182" s="659"/>
      <c r="LAS2182" s="654"/>
      <c r="LAT2182" s="655"/>
      <c r="LAU2182" s="655"/>
      <c r="LAV2182" s="1"/>
      <c r="LAW2182" s="1"/>
      <c r="LAY2182" s="650"/>
      <c r="LAZ2182" s="645"/>
      <c r="LBA2182" s="659"/>
      <c r="LBB2182" s="654"/>
      <c r="LBC2182" s="655"/>
      <c r="LBD2182" s="655"/>
      <c r="LBE2182" s="1"/>
      <c r="LBF2182" s="1"/>
      <c r="LBH2182" s="650"/>
      <c r="LBI2182" s="645"/>
      <c r="LBJ2182" s="659"/>
      <c r="LBK2182" s="654"/>
      <c r="LBL2182" s="655"/>
      <c r="LBM2182" s="655"/>
      <c r="LBN2182" s="1"/>
      <c r="LBO2182" s="1"/>
      <c r="LBQ2182" s="650"/>
      <c r="LBR2182" s="645"/>
      <c r="LBS2182" s="659"/>
      <c r="LBT2182" s="654"/>
      <c r="LBU2182" s="655"/>
      <c r="LBV2182" s="655"/>
      <c r="LBW2182" s="1"/>
      <c r="LBX2182" s="1"/>
      <c r="LBZ2182" s="650"/>
      <c r="LCA2182" s="645"/>
      <c r="LCB2182" s="659"/>
      <c r="LCC2182" s="654"/>
      <c r="LCD2182" s="655"/>
      <c r="LCE2182" s="655"/>
      <c r="LCF2182" s="1"/>
      <c r="LCG2182" s="1"/>
      <c r="LCI2182" s="650"/>
      <c r="LCJ2182" s="645"/>
      <c r="LCK2182" s="659"/>
      <c r="LCL2182" s="654"/>
      <c r="LCM2182" s="655"/>
      <c r="LCN2182" s="655"/>
      <c r="LCO2182" s="1"/>
      <c r="LCP2182" s="1"/>
      <c r="LCR2182" s="650"/>
      <c r="LCS2182" s="645"/>
      <c r="LCT2182" s="659"/>
      <c r="LCU2182" s="654"/>
      <c r="LCV2182" s="655"/>
      <c r="LCW2182" s="655"/>
      <c r="LCX2182" s="1"/>
      <c r="LCY2182" s="1"/>
      <c r="LDA2182" s="650"/>
      <c r="LDB2182" s="645"/>
      <c r="LDC2182" s="659"/>
      <c r="LDD2182" s="654"/>
      <c r="LDE2182" s="655"/>
      <c r="LDF2182" s="655"/>
      <c r="LDG2182" s="1"/>
      <c r="LDH2182" s="1"/>
      <c r="LDJ2182" s="650"/>
      <c r="LDK2182" s="645"/>
      <c r="LDL2182" s="659"/>
      <c r="LDM2182" s="654"/>
      <c r="LDN2182" s="655"/>
      <c r="LDO2182" s="655"/>
      <c r="LDP2182" s="1"/>
      <c r="LDQ2182" s="1"/>
      <c r="LDS2182" s="650"/>
      <c r="LDT2182" s="645"/>
      <c r="LDU2182" s="659"/>
      <c r="LDV2182" s="654"/>
      <c r="LDW2182" s="655"/>
      <c r="LDX2182" s="655"/>
      <c r="LDY2182" s="1"/>
      <c r="LDZ2182" s="1"/>
      <c r="LEB2182" s="650"/>
      <c r="LEC2182" s="645"/>
      <c r="LED2182" s="659"/>
      <c r="LEE2182" s="654"/>
      <c r="LEF2182" s="655"/>
      <c r="LEG2182" s="655"/>
      <c r="LEH2182" s="1"/>
      <c r="LEI2182" s="1"/>
      <c r="LEK2182" s="650"/>
      <c r="LEL2182" s="645"/>
      <c r="LEM2182" s="659"/>
      <c r="LEN2182" s="654"/>
      <c r="LEO2182" s="655"/>
      <c r="LEP2182" s="655"/>
      <c r="LEQ2182" s="1"/>
      <c r="LER2182" s="1"/>
      <c r="LET2182" s="650"/>
      <c r="LEU2182" s="645"/>
      <c r="LEV2182" s="659"/>
      <c r="LEW2182" s="654"/>
      <c r="LEX2182" s="655"/>
      <c r="LEY2182" s="655"/>
      <c r="LEZ2182" s="1"/>
      <c r="LFA2182" s="1"/>
      <c r="LFC2182" s="650"/>
      <c r="LFD2182" s="645"/>
      <c r="LFE2182" s="659"/>
      <c r="LFF2182" s="654"/>
      <c r="LFG2182" s="655"/>
      <c r="LFH2182" s="655"/>
      <c r="LFI2182" s="1"/>
      <c r="LFJ2182" s="1"/>
      <c r="LFL2182" s="650"/>
      <c r="LFM2182" s="645"/>
      <c r="LFN2182" s="659"/>
      <c r="LFO2182" s="654"/>
      <c r="LFP2182" s="655"/>
      <c r="LFQ2182" s="655"/>
      <c r="LFR2182" s="1"/>
      <c r="LFS2182" s="1"/>
      <c r="LFU2182" s="650"/>
      <c r="LFV2182" s="645"/>
      <c r="LFW2182" s="659"/>
      <c r="LFX2182" s="654"/>
      <c r="LFY2182" s="655"/>
      <c r="LFZ2182" s="655"/>
      <c r="LGA2182" s="1"/>
      <c r="LGB2182" s="1"/>
      <c r="LGD2182" s="650"/>
      <c r="LGE2182" s="645"/>
      <c r="LGF2182" s="659"/>
      <c r="LGG2182" s="654"/>
      <c r="LGH2182" s="655"/>
      <c r="LGI2182" s="655"/>
      <c r="LGJ2182" s="1"/>
      <c r="LGK2182" s="1"/>
      <c r="LGM2182" s="650"/>
      <c r="LGN2182" s="645"/>
      <c r="LGO2182" s="659"/>
      <c r="LGP2182" s="654"/>
      <c r="LGQ2182" s="655"/>
      <c r="LGR2182" s="655"/>
      <c r="LGS2182" s="1"/>
      <c r="LGT2182" s="1"/>
      <c r="LGV2182" s="650"/>
      <c r="LGW2182" s="645"/>
      <c r="LGX2182" s="659"/>
      <c r="LGY2182" s="654"/>
      <c r="LGZ2182" s="655"/>
      <c r="LHA2182" s="655"/>
      <c r="LHB2182" s="1"/>
      <c r="LHC2182" s="1"/>
      <c r="LHE2182" s="650"/>
      <c r="LHF2182" s="645"/>
      <c r="LHG2182" s="659"/>
      <c r="LHH2182" s="654"/>
      <c r="LHI2182" s="655"/>
      <c r="LHJ2182" s="655"/>
      <c r="LHK2182" s="1"/>
      <c r="LHL2182" s="1"/>
      <c r="LHN2182" s="650"/>
      <c r="LHO2182" s="645"/>
      <c r="LHP2182" s="659"/>
      <c r="LHQ2182" s="654"/>
      <c r="LHR2182" s="655"/>
      <c r="LHS2182" s="655"/>
      <c r="LHT2182" s="1"/>
      <c r="LHU2182" s="1"/>
      <c r="LHW2182" s="650"/>
      <c r="LHX2182" s="645"/>
      <c r="LHY2182" s="659"/>
      <c r="LHZ2182" s="654"/>
      <c r="LIA2182" s="655"/>
      <c r="LIB2182" s="655"/>
      <c r="LIC2182" s="1"/>
      <c r="LID2182" s="1"/>
      <c r="LIF2182" s="650"/>
      <c r="LIG2182" s="645"/>
      <c r="LIH2182" s="659"/>
      <c r="LII2182" s="654"/>
      <c r="LIJ2182" s="655"/>
      <c r="LIK2182" s="655"/>
      <c r="LIL2182" s="1"/>
      <c r="LIM2182" s="1"/>
      <c r="LIO2182" s="650"/>
      <c r="LIP2182" s="645"/>
      <c r="LIQ2182" s="659"/>
      <c r="LIR2182" s="654"/>
      <c r="LIS2182" s="655"/>
      <c r="LIT2182" s="655"/>
      <c r="LIU2182" s="1"/>
      <c r="LIV2182" s="1"/>
      <c r="LIX2182" s="650"/>
      <c r="LIY2182" s="645"/>
      <c r="LIZ2182" s="659"/>
      <c r="LJA2182" s="654"/>
      <c r="LJB2182" s="655"/>
      <c r="LJC2182" s="655"/>
      <c r="LJD2182" s="1"/>
      <c r="LJE2182" s="1"/>
      <c r="LJG2182" s="650"/>
      <c r="LJH2182" s="645"/>
      <c r="LJI2182" s="659"/>
      <c r="LJJ2182" s="654"/>
      <c r="LJK2182" s="655"/>
      <c r="LJL2182" s="655"/>
      <c r="LJM2182" s="1"/>
      <c r="LJN2182" s="1"/>
      <c r="LJP2182" s="650"/>
      <c r="LJQ2182" s="645"/>
      <c r="LJR2182" s="659"/>
      <c r="LJS2182" s="654"/>
      <c r="LJT2182" s="655"/>
      <c r="LJU2182" s="655"/>
      <c r="LJV2182" s="1"/>
      <c r="LJW2182" s="1"/>
      <c r="LJY2182" s="650"/>
      <c r="LJZ2182" s="645"/>
      <c r="LKA2182" s="659"/>
      <c r="LKB2182" s="654"/>
      <c r="LKC2182" s="655"/>
      <c r="LKD2182" s="655"/>
      <c r="LKE2182" s="1"/>
      <c r="LKF2182" s="1"/>
      <c r="LKH2182" s="650"/>
      <c r="LKI2182" s="645"/>
      <c r="LKJ2182" s="659"/>
      <c r="LKK2182" s="654"/>
      <c r="LKL2182" s="655"/>
      <c r="LKM2182" s="655"/>
      <c r="LKN2182" s="1"/>
      <c r="LKO2182" s="1"/>
      <c r="LKQ2182" s="650"/>
      <c r="LKR2182" s="645"/>
      <c r="LKS2182" s="659"/>
      <c r="LKT2182" s="654"/>
      <c r="LKU2182" s="655"/>
      <c r="LKV2182" s="655"/>
      <c r="LKW2182" s="1"/>
      <c r="LKX2182" s="1"/>
      <c r="LKZ2182" s="650"/>
      <c r="LLA2182" s="645"/>
      <c r="LLB2182" s="659"/>
      <c r="LLC2182" s="654"/>
      <c r="LLD2182" s="655"/>
      <c r="LLE2182" s="655"/>
      <c r="LLF2182" s="1"/>
      <c r="LLG2182" s="1"/>
      <c r="LLI2182" s="650"/>
      <c r="LLJ2182" s="645"/>
      <c r="LLK2182" s="659"/>
      <c r="LLL2182" s="654"/>
      <c r="LLM2182" s="655"/>
      <c r="LLN2182" s="655"/>
      <c r="LLO2182" s="1"/>
      <c r="LLP2182" s="1"/>
      <c r="LLR2182" s="650"/>
      <c r="LLS2182" s="645"/>
      <c r="LLT2182" s="659"/>
      <c r="LLU2182" s="654"/>
      <c r="LLV2182" s="655"/>
      <c r="LLW2182" s="655"/>
      <c r="LLX2182" s="1"/>
      <c r="LLY2182" s="1"/>
      <c r="LMA2182" s="650"/>
      <c r="LMB2182" s="645"/>
      <c r="LMC2182" s="659"/>
      <c r="LMD2182" s="654"/>
      <c r="LME2182" s="655"/>
      <c r="LMF2182" s="655"/>
      <c r="LMG2182" s="1"/>
      <c r="LMH2182" s="1"/>
      <c r="LMJ2182" s="650"/>
      <c r="LMK2182" s="645"/>
      <c r="LML2182" s="659"/>
      <c r="LMM2182" s="654"/>
      <c r="LMN2182" s="655"/>
      <c r="LMO2182" s="655"/>
      <c r="LMP2182" s="1"/>
      <c r="LMQ2182" s="1"/>
      <c r="LMS2182" s="650"/>
      <c r="LMT2182" s="645"/>
      <c r="LMU2182" s="659"/>
      <c r="LMV2182" s="654"/>
      <c r="LMW2182" s="655"/>
      <c r="LMX2182" s="655"/>
      <c r="LMY2182" s="1"/>
      <c r="LMZ2182" s="1"/>
      <c r="LNB2182" s="650"/>
      <c r="LNC2182" s="645"/>
      <c r="LND2182" s="659"/>
      <c r="LNE2182" s="654"/>
      <c r="LNF2182" s="655"/>
      <c r="LNG2182" s="655"/>
      <c r="LNH2182" s="1"/>
      <c r="LNI2182" s="1"/>
      <c r="LNK2182" s="650"/>
      <c r="LNL2182" s="645"/>
      <c r="LNM2182" s="659"/>
      <c r="LNN2182" s="654"/>
      <c r="LNO2182" s="655"/>
      <c r="LNP2182" s="655"/>
      <c r="LNQ2182" s="1"/>
      <c r="LNR2182" s="1"/>
      <c r="LNT2182" s="650"/>
      <c r="LNU2182" s="645"/>
      <c r="LNV2182" s="659"/>
      <c r="LNW2182" s="654"/>
      <c r="LNX2182" s="655"/>
      <c r="LNY2182" s="655"/>
      <c r="LNZ2182" s="1"/>
      <c r="LOA2182" s="1"/>
      <c r="LOC2182" s="650"/>
      <c r="LOD2182" s="645"/>
      <c r="LOE2182" s="659"/>
      <c r="LOF2182" s="654"/>
      <c r="LOG2182" s="655"/>
      <c r="LOH2182" s="655"/>
      <c r="LOI2182" s="1"/>
      <c r="LOJ2182" s="1"/>
      <c r="LOL2182" s="650"/>
      <c r="LOM2182" s="645"/>
      <c r="LON2182" s="659"/>
      <c r="LOO2182" s="654"/>
      <c r="LOP2182" s="655"/>
      <c r="LOQ2182" s="655"/>
      <c r="LOR2182" s="1"/>
      <c r="LOS2182" s="1"/>
      <c r="LOU2182" s="650"/>
      <c r="LOV2182" s="645"/>
      <c r="LOW2182" s="659"/>
      <c r="LOX2182" s="654"/>
      <c r="LOY2182" s="655"/>
      <c r="LOZ2182" s="655"/>
      <c r="LPA2182" s="1"/>
      <c r="LPB2182" s="1"/>
      <c r="LPD2182" s="650"/>
      <c r="LPE2182" s="645"/>
      <c r="LPF2182" s="659"/>
      <c r="LPG2182" s="654"/>
      <c r="LPH2182" s="655"/>
      <c r="LPI2182" s="655"/>
      <c r="LPJ2182" s="1"/>
      <c r="LPK2182" s="1"/>
      <c r="LPM2182" s="650"/>
      <c r="LPN2182" s="645"/>
      <c r="LPO2182" s="659"/>
      <c r="LPP2182" s="654"/>
      <c r="LPQ2182" s="655"/>
      <c r="LPR2182" s="655"/>
      <c r="LPS2182" s="1"/>
      <c r="LPT2182" s="1"/>
      <c r="LPV2182" s="650"/>
      <c r="LPW2182" s="645"/>
      <c r="LPX2182" s="659"/>
      <c r="LPY2182" s="654"/>
      <c r="LPZ2182" s="655"/>
      <c r="LQA2182" s="655"/>
      <c r="LQB2182" s="1"/>
      <c r="LQC2182" s="1"/>
      <c r="LQE2182" s="650"/>
      <c r="LQF2182" s="645"/>
      <c r="LQG2182" s="659"/>
      <c r="LQH2182" s="654"/>
      <c r="LQI2182" s="655"/>
      <c r="LQJ2182" s="655"/>
      <c r="LQK2182" s="1"/>
      <c r="LQL2182" s="1"/>
      <c r="LQN2182" s="650"/>
      <c r="LQO2182" s="645"/>
      <c r="LQP2182" s="659"/>
      <c r="LQQ2182" s="654"/>
      <c r="LQR2182" s="655"/>
      <c r="LQS2182" s="655"/>
      <c r="LQT2182" s="1"/>
      <c r="LQU2182" s="1"/>
      <c r="LQW2182" s="650"/>
      <c r="LQX2182" s="645"/>
      <c r="LQY2182" s="659"/>
      <c r="LQZ2182" s="654"/>
      <c r="LRA2182" s="655"/>
      <c r="LRB2182" s="655"/>
      <c r="LRC2182" s="1"/>
      <c r="LRD2182" s="1"/>
      <c r="LRF2182" s="650"/>
      <c r="LRG2182" s="645"/>
      <c r="LRH2182" s="659"/>
      <c r="LRI2182" s="654"/>
      <c r="LRJ2182" s="655"/>
      <c r="LRK2182" s="655"/>
      <c r="LRL2182" s="1"/>
      <c r="LRM2182" s="1"/>
      <c r="LRO2182" s="650"/>
      <c r="LRP2182" s="645"/>
      <c r="LRQ2182" s="659"/>
      <c r="LRR2182" s="654"/>
      <c r="LRS2182" s="655"/>
      <c r="LRT2182" s="655"/>
      <c r="LRU2182" s="1"/>
      <c r="LRV2182" s="1"/>
      <c r="LRX2182" s="650"/>
      <c r="LRY2182" s="645"/>
      <c r="LRZ2182" s="659"/>
      <c r="LSA2182" s="654"/>
      <c r="LSB2182" s="655"/>
      <c r="LSC2182" s="655"/>
      <c r="LSD2182" s="1"/>
      <c r="LSE2182" s="1"/>
      <c r="LSG2182" s="650"/>
      <c r="LSH2182" s="645"/>
      <c r="LSI2182" s="659"/>
      <c r="LSJ2182" s="654"/>
      <c r="LSK2182" s="655"/>
      <c r="LSL2182" s="655"/>
      <c r="LSM2182" s="1"/>
      <c r="LSN2182" s="1"/>
      <c r="LSP2182" s="650"/>
      <c r="LSQ2182" s="645"/>
      <c r="LSR2182" s="659"/>
      <c r="LSS2182" s="654"/>
      <c r="LST2182" s="655"/>
      <c r="LSU2182" s="655"/>
      <c r="LSV2182" s="1"/>
      <c r="LSW2182" s="1"/>
      <c r="LSY2182" s="650"/>
      <c r="LSZ2182" s="645"/>
      <c r="LTA2182" s="659"/>
      <c r="LTB2182" s="654"/>
      <c r="LTC2182" s="655"/>
      <c r="LTD2182" s="655"/>
      <c r="LTE2182" s="1"/>
      <c r="LTF2182" s="1"/>
      <c r="LTH2182" s="650"/>
      <c r="LTI2182" s="645"/>
      <c r="LTJ2182" s="659"/>
      <c r="LTK2182" s="654"/>
      <c r="LTL2182" s="655"/>
      <c r="LTM2182" s="655"/>
      <c r="LTN2182" s="1"/>
      <c r="LTO2182" s="1"/>
      <c r="LTQ2182" s="650"/>
      <c r="LTR2182" s="645"/>
      <c r="LTS2182" s="659"/>
      <c r="LTT2182" s="654"/>
      <c r="LTU2182" s="655"/>
      <c r="LTV2182" s="655"/>
      <c r="LTW2182" s="1"/>
      <c r="LTX2182" s="1"/>
      <c r="LTZ2182" s="650"/>
      <c r="LUA2182" s="645"/>
      <c r="LUB2182" s="659"/>
      <c r="LUC2182" s="654"/>
      <c r="LUD2182" s="655"/>
      <c r="LUE2182" s="655"/>
      <c r="LUF2182" s="1"/>
      <c r="LUG2182" s="1"/>
      <c r="LUI2182" s="650"/>
      <c r="LUJ2182" s="645"/>
      <c r="LUK2182" s="659"/>
      <c r="LUL2182" s="654"/>
      <c r="LUM2182" s="655"/>
      <c r="LUN2182" s="655"/>
      <c r="LUO2182" s="1"/>
      <c r="LUP2182" s="1"/>
      <c r="LUR2182" s="650"/>
      <c r="LUS2182" s="645"/>
      <c r="LUT2182" s="659"/>
      <c r="LUU2182" s="654"/>
      <c r="LUV2182" s="655"/>
      <c r="LUW2182" s="655"/>
      <c r="LUX2182" s="1"/>
      <c r="LUY2182" s="1"/>
      <c r="LVA2182" s="650"/>
      <c r="LVB2182" s="645"/>
      <c r="LVC2182" s="659"/>
      <c r="LVD2182" s="654"/>
      <c r="LVE2182" s="655"/>
      <c r="LVF2182" s="655"/>
      <c r="LVG2182" s="1"/>
      <c r="LVH2182" s="1"/>
      <c r="LVJ2182" s="650"/>
      <c r="LVK2182" s="645"/>
      <c r="LVL2182" s="659"/>
      <c r="LVM2182" s="654"/>
      <c r="LVN2182" s="655"/>
      <c r="LVO2182" s="655"/>
      <c r="LVP2182" s="1"/>
      <c r="LVQ2182" s="1"/>
      <c r="LVS2182" s="650"/>
      <c r="LVT2182" s="645"/>
      <c r="LVU2182" s="659"/>
      <c r="LVV2182" s="654"/>
      <c r="LVW2182" s="655"/>
      <c r="LVX2182" s="655"/>
      <c r="LVY2182" s="1"/>
      <c r="LVZ2182" s="1"/>
      <c r="LWB2182" s="650"/>
      <c r="LWC2182" s="645"/>
      <c r="LWD2182" s="659"/>
      <c r="LWE2182" s="654"/>
      <c r="LWF2182" s="655"/>
      <c r="LWG2182" s="655"/>
      <c r="LWH2182" s="1"/>
      <c r="LWI2182" s="1"/>
      <c r="LWK2182" s="650"/>
      <c r="LWL2182" s="645"/>
      <c r="LWM2182" s="659"/>
      <c r="LWN2182" s="654"/>
      <c r="LWO2182" s="655"/>
      <c r="LWP2182" s="655"/>
      <c r="LWQ2182" s="1"/>
      <c r="LWR2182" s="1"/>
      <c r="LWT2182" s="650"/>
      <c r="LWU2182" s="645"/>
      <c r="LWV2182" s="659"/>
      <c r="LWW2182" s="654"/>
      <c r="LWX2182" s="655"/>
      <c r="LWY2182" s="655"/>
      <c r="LWZ2182" s="1"/>
      <c r="LXA2182" s="1"/>
      <c r="LXC2182" s="650"/>
      <c r="LXD2182" s="645"/>
      <c r="LXE2182" s="659"/>
      <c r="LXF2182" s="654"/>
      <c r="LXG2182" s="655"/>
      <c r="LXH2182" s="655"/>
      <c r="LXI2182" s="1"/>
      <c r="LXJ2182" s="1"/>
      <c r="LXL2182" s="650"/>
      <c r="LXM2182" s="645"/>
      <c r="LXN2182" s="659"/>
      <c r="LXO2182" s="654"/>
      <c r="LXP2182" s="655"/>
      <c r="LXQ2182" s="655"/>
      <c r="LXR2182" s="1"/>
      <c r="LXS2182" s="1"/>
      <c r="LXU2182" s="650"/>
      <c r="LXV2182" s="645"/>
      <c r="LXW2182" s="659"/>
      <c r="LXX2182" s="654"/>
      <c r="LXY2182" s="655"/>
      <c r="LXZ2182" s="655"/>
      <c r="LYA2182" s="1"/>
      <c r="LYB2182" s="1"/>
      <c r="LYD2182" s="650"/>
      <c r="LYE2182" s="645"/>
      <c r="LYF2182" s="659"/>
      <c r="LYG2182" s="654"/>
      <c r="LYH2182" s="655"/>
      <c r="LYI2182" s="655"/>
      <c r="LYJ2182" s="1"/>
      <c r="LYK2182" s="1"/>
      <c r="LYM2182" s="650"/>
      <c r="LYN2182" s="645"/>
      <c r="LYO2182" s="659"/>
      <c r="LYP2182" s="654"/>
      <c r="LYQ2182" s="655"/>
      <c r="LYR2182" s="655"/>
      <c r="LYS2182" s="1"/>
      <c r="LYT2182" s="1"/>
      <c r="LYV2182" s="650"/>
      <c r="LYW2182" s="645"/>
      <c r="LYX2182" s="659"/>
      <c r="LYY2182" s="654"/>
      <c r="LYZ2182" s="655"/>
      <c r="LZA2182" s="655"/>
      <c r="LZB2182" s="1"/>
      <c r="LZC2182" s="1"/>
      <c r="LZE2182" s="650"/>
      <c r="LZF2182" s="645"/>
      <c r="LZG2182" s="659"/>
      <c r="LZH2182" s="654"/>
      <c r="LZI2182" s="655"/>
      <c r="LZJ2182" s="655"/>
      <c r="LZK2182" s="1"/>
      <c r="LZL2182" s="1"/>
      <c r="LZN2182" s="650"/>
      <c r="LZO2182" s="645"/>
      <c r="LZP2182" s="659"/>
      <c r="LZQ2182" s="654"/>
      <c r="LZR2182" s="655"/>
      <c r="LZS2182" s="655"/>
      <c r="LZT2182" s="1"/>
      <c r="LZU2182" s="1"/>
      <c r="LZW2182" s="650"/>
      <c r="LZX2182" s="645"/>
      <c r="LZY2182" s="659"/>
      <c r="LZZ2182" s="654"/>
      <c r="MAA2182" s="655"/>
      <c r="MAB2182" s="655"/>
      <c r="MAC2182" s="1"/>
      <c r="MAD2182" s="1"/>
      <c r="MAF2182" s="650"/>
      <c r="MAG2182" s="645"/>
      <c r="MAH2182" s="659"/>
      <c r="MAI2182" s="654"/>
      <c r="MAJ2182" s="655"/>
      <c r="MAK2182" s="655"/>
      <c r="MAL2182" s="1"/>
      <c r="MAM2182" s="1"/>
      <c r="MAO2182" s="650"/>
      <c r="MAP2182" s="645"/>
      <c r="MAQ2182" s="659"/>
      <c r="MAR2182" s="654"/>
      <c r="MAS2182" s="655"/>
      <c r="MAT2182" s="655"/>
      <c r="MAU2182" s="1"/>
      <c r="MAV2182" s="1"/>
      <c r="MAX2182" s="650"/>
      <c r="MAY2182" s="645"/>
      <c r="MAZ2182" s="659"/>
      <c r="MBA2182" s="654"/>
      <c r="MBB2182" s="655"/>
      <c r="MBC2182" s="655"/>
      <c r="MBD2182" s="1"/>
      <c r="MBE2182" s="1"/>
      <c r="MBG2182" s="650"/>
      <c r="MBH2182" s="645"/>
      <c r="MBI2182" s="659"/>
      <c r="MBJ2182" s="654"/>
      <c r="MBK2182" s="655"/>
      <c r="MBL2182" s="655"/>
      <c r="MBM2182" s="1"/>
      <c r="MBN2182" s="1"/>
      <c r="MBP2182" s="650"/>
      <c r="MBQ2182" s="645"/>
      <c r="MBR2182" s="659"/>
      <c r="MBS2182" s="654"/>
      <c r="MBT2182" s="655"/>
      <c r="MBU2182" s="655"/>
      <c r="MBV2182" s="1"/>
      <c r="MBW2182" s="1"/>
      <c r="MBY2182" s="650"/>
      <c r="MBZ2182" s="645"/>
      <c r="MCA2182" s="659"/>
      <c r="MCB2182" s="654"/>
      <c r="MCC2182" s="655"/>
      <c r="MCD2182" s="655"/>
      <c r="MCE2182" s="1"/>
      <c r="MCF2182" s="1"/>
      <c r="MCH2182" s="650"/>
      <c r="MCI2182" s="645"/>
      <c r="MCJ2182" s="659"/>
      <c r="MCK2182" s="654"/>
      <c r="MCL2182" s="655"/>
      <c r="MCM2182" s="655"/>
      <c r="MCN2182" s="1"/>
      <c r="MCO2182" s="1"/>
      <c r="MCQ2182" s="650"/>
      <c r="MCR2182" s="645"/>
      <c r="MCS2182" s="659"/>
      <c r="MCT2182" s="654"/>
      <c r="MCU2182" s="655"/>
      <c r="MCV2182" s="655"/>
      <c r="MCW2182" s="1"/>
      <c r="MCX2182" s="1"/>
      <c r="MCZ2182" s="650"/>
      <c r="MDA2182" s="645"/>
      <c r="MDB2182" s="659"/>
      <c r="MDC2182" s="654"/>
      <c r="MDD2182" s="655"/>
      <c r="MDE2182" s="655"/>
      <c r="MDF2182" s="1"/>
      <c r="MDG2182" s="1"/>
      <c r="MDI2182" s="650"/>
      <c r="MDJ2182" s="645"/>
      <c r="MDK2182" s="659"/>
      <c r="MDL2182" s="654"/>
      <c r="MDM2182" s="655"/>
      <c r="MDN2182" s="655"/>
      <c r="MDO2182" s="1"/>
      <c r="MDP2182" s="1"/>
      <c r="MDR2182" s="650"/>
      <c r="MDS2182" s="645"/>
      <c r="MDT2182" s="659"/>
      <c r="MDU2182" s="654"/>
      <c r="MDV2182" s="655"/>
      <c r="MDW2182" s="655"/>
      <c r="MDX2182" s="1"/>
      <c r="MDY2182" s="1"/>
      <c r="MEA2182" s="650"/>
      <c r="MEB2182" s="645"/>
      <c r="MEC2182" s="659"/>
      <c r="MED2182" s="654"/>
      <c r="MEE2182" s="655"/>
      <c r="MEF2182" s="655"/>
      <c r="MEG2182" s="1"/>
      <c r="MEH2182" s="1"/>
      <c r="MEJ2182" s="650"/>
      <c r="MEK2182" s="645"/>
      <c r="MEL2182" s="659"/>
      <c r="MEM2182" s="654"/>
      <c r="MEN2182" s="655"/>
      <c r="MEO2182" s="655"/>
      <c r="MEP2182" s="1"/>
      <c r="MEQ2182" s="1"/>
      <c r="MES2182" s="650"/>
      <c r="MET2182" s="645"/>
      <c r="MEU2182" s="659"/>
      <c r="MEV2182" s="654"/>
      <c r="MEW2182" s="655"/>
      <c r="MEX2182" s="655"/>
      <c r="MEY2182" s="1"/>
      <c r="MEZ2182" s="1"/>
      <c r="MFB2182" s="650"/>
      <c r="MFC2182" s="645"/>
      <c r="MFD2182" s="659"/>
      <c r="MFE2182" s="654"/>
      <c r="MFF2182" s="655"/>
      <c r="MFG2182" s="655"/>
      <c r="MFH2182" s="1"/>
      <c r="MFI2182" s="1"/>
      <c r="MFK2182" s="650"/>
      <c r="MFL2182" s="645"/>
      <c r="MFM2182" s="659"/>
      <c r="MFN2182" s="654"/>
      <c r="MFO2182" s="655"/>
      <c r="MFP2182" s="655"/>
      <c r="MFQ2182" s="1"/>
      <c r="MFR2182" s="1"/>
      <c r="MFT2182" s="650"/>
      <c r="MFU2182" s="645"/>
      <c r="MFV2182" s="659"/>
      <c r="MFW2182" s="654"/>
      <c r="MFX2182" s="655"/>
      <c r="MFY2182" s="655"/>
      <c r="MFZ2182" s="1"/>
      <c r="MGA2182" s="1"/>
      <c r="MGC2182" s="650"/>
      <c r="MGD2182" s="645"/>
      <c r="MGE2182" s="659"/>
      <c r="MGF2182" s="654"/>
      <c r="MGG2182" s="655"/>
      <c r="MGH2182" s="655"/>
      <c r="MGI2182" s="1"/>
      <c r="MGJ2182" s="1"/>
      <c r="MGL2182" s="650"/>
      <c r="MGM2182" s="645"/>
      <c r="MGN2182" s="659"/>
      <c r="MGO2182" s="654"/>
      <c r="MGP2182" s="655"/>
      <c r="MGQ2182" s="655"/>
      <c r="MGR2182" s="1"/>
      <c r="MGS2182" s="1"/>
      <c r="MGU2182" s="650"/>
      <c r="MGV2182" s="645"/>
      <c r="MGW2182" s="659"/>
      <c r="MGX2182" s="654"/>
      <c r="MGY2182" s="655"/>
      <c r="MGZ2182" s="655"/>
      <c r="MHA2182" s="1"/>
      <c r="MHB2182" s="1"/>
      <c r="MHD2182" s="650"/>
      <c r="MHE2182" s="645"/>
      <c r="MHF2182" s="659"/>
      <c r="MHG2182" s="654"/>
      <c r="MHH2182" s="655"/>
      <c r="MHI2182" s="655"/>
      <c r="MHJ2182" s="1"/>
      <c r="MHK2182" s="1"/>
      <c r="MHM2182" s="650"/>
      <c r="MHN2182" s="645"/>
      <c r="MHO2182" s="659"/>
      <c r="MHP2182" s="654"/>
      <c r="MHQ2182" s="655"/>
      <c r="MHR2182" s="655"/>
      <c r="MHS2182" s="1"/>
      <c r="MHT2182" s="1"/>
      <c r="MHV2182" s="650"/>
      <c r="MHW2182" s="645"/>
      <c r="MHX2182" s="659"/>
      <c r="MHY2182" s="654"/>
      <c r="MHZ2182" s="655"/>
      <c r="MIA2182" s="655"/>
      <c r="MIB2182" s="1"/>
      <c r="MIC2182" s="1"/>
      <c r="MIE2182" s="650"/>
      <c r="MIF2182" s="645"/>
      <c r="MIG2182" s="659"/>
      <c r="MIH2182" s="654"/>
      <c r="MII2182" s="655"/>
      <c r="MIJ2182" s="655"/>
      <c r="MIK2182" s="1"/>
      <c r="MIL2182" s="1"/>
      <c r="MIN2182" s="650"/>
      <c r="MIO2182" s="645"/>
      <c r="MIP2182" s="659"/>
      <c r="MIQ2182" s="654"/>
      <c r="MIR2182" s="655"/>
      <c r="MIS2182" s="655"/>
      <c r="MIT2182" s="1"/>
      <c r="MIU2182" s="1"/>
      <c r="MIW2182" s="650"/>
      <c r="MIX2182" s="645"/>
      <c r="MIY2182" s="659"/>
      <c r="MIZ2182" s="654"/>
      <c r="MJA2182" s="655"/>
      <c r="MJB2182" s="655"/>
      <c r="MJC2182" s="1"/>
      <c r="MJD2182" s="1"/>
      <c r="MJF2182" s="650"/>
      <c r="MJG2182" s="645"/>
      <c r="MJH2182" s="659"/>
      <c r="MJI2182" s="654"/>
      <c r="MJJ2182" s="655"/>
      <c r="MJK2182" s="655"/>
      <c r="MJL2182" s="1"/>
      <c r="MJM2182" s="1"/>
      <c r="MJO2182" s="650"/>
      <c r="MJP2182" s="645"/>
      <c r="MJQ2182" s="659"/>
      <c r="MJR2182" s="654"/>
      <c r="MJS2182" s="655"/>
      <c r="MJT2182" s="655"/>
      <c r="MJU2182" s="1"/>
      <c r="MJV2182" s="1"/>
      <c r="MJX2182" s="650"/>
      <c r="MJY2182" s="645"/>
      <c r="MJZ2182" s="659"/>
      <c r="MKA2182" s="654"/>
      <c r="MKB2182" s="655"/>
      <c r="MKC2182" s="655"/>
      <c r="MKD2182" s="1"/>
      <c r="MKE2182" s="1"/>
      <c r="MKG2182" s="650"/>
      <c r="MKH2182" s="645"/>
      <c r="MKI2182" s="659"/>
      <c r="MKJ2182" s="654"/>
      <c r="MKK2182" s="655"/>
      <c r="MKL2182" s="655"/>
      <c r="MKM2182" s="1"/>
      <c r="MKN2182" s="1"/>
      <c r="MKP2182" s="650"/>
      <c r="MKQ2182" s="645"/>
      <c r="MKR2182" s="659"/>
      <c r="MKS2182" s="654"/>
      <c r="MKT2182" s="655"/>
      <c r="MKU2182" s="655"/>
      <c r="MKV2182" s="1"/>
      <c r="MKW2182" s="1"/>
      <c r="MKY2182" s="650"/>
      <c r="MKZ2182" s="645"/>
      <c r="MLA2182" s="659"/>
      <c r="MLB2182" s="654"/>
      <c r="MLC2182" s="655"/>
      <c r="MLD2182" s="655"/>
      <c r="MLE2182" s="1"/>
      <c r="MLF2182" s="1"/>
      <c r="MLH2182" s="650"/>
      <c r="MLI2182" s="645"/>
      <c r="MLJ2182" s="659"/>
      <c r="MLK2182" s="654"/>
      <c r="MLL2182" s="655"/>
      <c r="MLM2182" s="655"/>
      <c r="MLN2182" s="1"/>
      <c r="MLO2182" s="1"/>
      <c r="MLQ2182" s="650"/>
      <c r="MLR2182" s="645"/>
      <c r="MLS2182" s="659"/>
      <c r="MLT2182" s="654"/>
      <c r="MLU2182" s="655"/>
      <c r="MLV2182" s="655"/>
      <c r="MLW2182" s="1"/>
      <c r="MLX2182" s="1"/>
      <c r="MLZ2182" s="650"/>
      <c r="MMA2182" s="645"/>
      <c r="MMB2182" s="659"/>
      <c r="MMC2182" s="654"/>
      <c r="MMD2182" s="655"/>
      <c r="MME2182" s="655"/>
      <c r="MMF2182" s="1"/>
      <c r="MMG2182" s="1"/>
      <c r="MMI2182" s="650"/>
      <c r="MMJ2182" s="645"/>
      <c r="MMK2182" s="659"/>
      <c r="MML2182" s="654"/>
      <c r="MMM2182" s="655"/>
      <c r="MMN2182" s="655"/>
      <c r="MMO2182" s="1"/>
      <c r="MMP2182" s="1"/>
      <c r="MMR2182" s="650"/>
      <c r="MMS2182" s="645"/>
      <c r="MMT2182" s="659"/>
      <c r="MMU2182" s="654"/>
      <c r="MMV2182" s="655"/>
      <c r="MMW2182" s="655"/>
      <c r="MMX2182" s="1"/>
      <c r="MMY2182" s="1"/>
      <c r="MNA2182" s="650"/>
      <c r="MNB2182" s="645"/>
      <c r="MNC2182" s="659"/>
      <c r="MND2182" s="654"/>
      <c r="MNE2182" s="655"/>
      <c r="MNF2182" s="655"/>
      <c r="MNG2182" s="1"/>
      <c r="MNH2182" s="1"/>
      <c r="MNJ2182" s="650"/>
      <c r="MNK2182" s="645"/>
      <c r="MNL2182" s="659"/>
      <c r="MNM2182" s="654"/>
      <c r="MNN2182" s="655"/>
      <c r="MNO2182" s="655"/>
      <c r="MNP2182" s="1"/>
      <c r="MNQ2182" s="1"/>
      <c r="MNS2182" s="650"/>
      <c r="MNT2182" s="645"/>
      <c r="MNU2182" s="659"/>
      <c r="MNV2182" s="654"/>
      <c r="MNW2182" s="655"/>
      <c r="MNX2182" s="655"/>
      <c r="MNY2182" s="1"/>
      <c r="MNZ2182" s="1"/>
      <c r="MOB2182" s="650"/>
      <c r="MOC2182" s="645"/>
      <c r="MOD2182" s="659"/>
      <c r="MOE2182" s="654"/>
      <c r="MOF2182" s="655"/>
      <c r="MOG2182" s="655"/>
      <c r="MOH2182" s="1"/>
      <c r="MOI2182" s="1"/>
      <c r="MOK2182" s="650"/>
      <c r="MOL2182" s="645"/>
      <c r="MOM2182" s="659"/>
      <c r="MON2182" s="654"/>
      <c r="MOO2182" s="655"/>
      <c r="MOP2182" s="655"/>
      <c r="MOQ2182" s="1"/>
      <c r="MOR2182" s="1"/>
      <c r="MOT2182" s="650"/>
      <c r="MOU2182" s="645"/>
      <c r="MOV2182" s="659"/>
      <c r="MOW2182" s="654"/>
      <c r="MOX2182" s="655"/>
      <c r="MOY2182" s="655"/>
      <c r="MOZ2182" s="1"/>
      <c r="MPA2182" s="1"/>
      <c r="MPC2182" s="650"/>
      <c r="MPD2182" s="645"/>
      <c r="MPE2182" s="659"/>
      <c r="MPF2182" s="654"/>
      <c r="MPG2182" s="655"/>
      <c r="MPH2182" s="655"/>
      <c r="MPI2182" s="1"/>
      <c r="MPJ2182" s="1"/>
      <c r="MPL2182" s="650"/>
      <c r="MPM2182" s="645"/>
      <c r="MPN2182" s="659"/>
      <c r="MPO2182" s="654"/>
      <c r="MPP2182" s="655"/>
      <c r="MPQ2182" s="655"/>
      <c r="MPR2182" s="1"/>
      <c r="MPS2182" s="1"/>
      <c r="MPU2182" s="650"/>
      <c r="MPV2182" s="645"/>
      <c r="MPW2182" s="659"/>
      <c r="MPX2182" s="654"/>
      <c r="MPY2182" s="655"/>
      <c r="MPZ2182" s="655"/>
      <c r="MQA2182" s="1"/>
      <c r="MQB2182" s="1"/>
      <c r="MQD2182" s="650"/>
      <c r="MQE2182" s="645"/>
      <c r="MQF2182" s="659"/>
      <c r="MQG2182" s="654"/>
      <c r="MQH2182" s="655"/>
      <c r="MQI2182" s="655"/>
      <c r="MQJ2182" s="1"/>
      <c r="MQK2182" s="1"/>
      <c r="MQM2182" s="650"/>
      <c r="MQN2182" s="645"/>
      <c r="MQO2182" s="659"/>
      <c r="MQP2182" s="654"/>
      <c r="MQQ2182" s="655"/>
      <c r="MQR2182" s="655"/>
      <c r="MQS2182" s="1"/>
      <c r="MQT2182" s="1"/>
      <c r="MQV2182" s="650"/>
      <c r="MQW2182" s="645"/>
      <c r="MQX2182" s="659"/>
      <c r="MQY2182" s="654"/>
      <c r="MQZ2182" s="655"/>
      <c r="MRA2182" s="655"/>
      <c r="MRB2182" s="1"/>
      <c r="MRC2182" s="1"/>
      <c r="MRE2182" s="650"/>
      <c r="MRF2182" s="645"/>
      <c r="MRG2182" s="659"/>
      <c r="MRH2182" s="654"/>
      <c r="MRI2182" s="655"/>
      <c r="MRJ2182" s="655"/>
      <c r="MRK2182" s="1"/>
      <c r="MRL2182" s="1"/>
      <c r="MRN2182" s="650"/>
      <c r="MRO2182" s="645"/>
      <c r="MRP2182" s="659"/>
      <c r="MRQ2182" s="654"/>
      <c r="MRR2182" s="655"/>
      <c r="MRS2182" s="655"/>
      <c r="MRT2182" s="1"/>
      <c r="MRU2182" s="1"/>
      <c r="MRW2182" s="650"/>
      <c r="MRX2182" s="645"/>
      <c r="MRY2182" s="659"/>
      <c r="MRZ2182" s="654"/>
      <c r="MSA2182" s="655"/>
      <c r="MSB2182" s="655"/>
      <c r="MSC2182" s="1"/>
      <c r="MSD2182" s="1"/>
      <c r="MSF2182" s="650"/>
      <c r="MSG2182" s="645"/>
      <c r="MSH2182" s="659"/>
      <c r="MSI2182" s="654"/>
      <c r="MSJ2182" s="655"/>
      <c r="MSK2182" s="655"/>
      <c r="MSL2182" s="1"/>
      <c r="MSM2182" s="1"/>
      <c r="MSO2182" s="650"/>
      <c r="MSP2182" s="645"/>
      <c r="MSQ2182" s="659"/>
      <c r="MSR2182" s="654"/>
      <c r="MSS2182" s="655"/>
      <c r="MST2182" s="655"/>
      <c r="MSU2182" s="1"/>
      <c r="MSV2182" s="1"/>
      <c r="MSX2182" s="650"/>
      <c r="MSY2182" s="645"/>
      <c r="MSZ2182" s="659"/>
      <c r="MTA2182" s="654"/>
      <c r="MTB2182" s="655"/>
      <c r="MTC2182" s="655"/>
      <c r="MTD2182" s="1"/>
      <c r="MTE2182" s="1"/>
      <c r="MTG2182" s="650"/>
      <c r="MTH2182" s="645"/>
      <c r="MTI2182" s="659"/>
      <c r="MTJ2182" s="654"/>
      <c r="MTK2182" s="655"/>
      <c r="MTL2182" s="655"/>
      <c r="MTM2182" s="1"/>
      <c r="MTN2182" s="1"/>
      <c r="MTP2182" s="650"/>
      <c r="MTQ2182" s="645"/>
      <c r="MTR2182" s="659"/>
      <c r="MTS2182" s="654"/>
      <c r="MTT2182" s="655"/>
      <c r="MTU2182" s="655"/>
      <c r="MTV2182" s="1"/>
      <c r="MTW2182" s="1"/>
      <c r="MTY2182" s="650"/>
      <c r="MTZ2182" s="645"/>
      <c r="MUA2182" s="659"/>
      <c r="MUB2182" s="654"/>
      <c r="MUC2182" s="655"/>
      <c r="MUD2182" s="655"/>
      <c r="MUE2182" s="1"/>
      <c r="MUF2182" s="1"/>
      <c r="MUH2182" s="650"/>
      <c r="MUI2182" s="645"/>
      <c r="MUJ2182" s="659"/>
      <c r="MUK2182" s="654"/>
      <c r="MUL2182" s="655"/>
      <c r="MUM2182" s="655"/>
      <c r="MUN2182" s="1"/>
      <c r="MUO2182" s="1"/>
      <c r="MUQ2182" s="650"/>
      <c r="MUR2182" s="645"/>
      <c r="MUS2182" s="659"/>
      <c r="MUT2182" s="654"/>
      <c r="MUU2182" s="655"/>
      <c r="MUV2182" s="655"/>
      <c r="MUW2182" s="1"/>
      <c r="MUX2182" s="1"/>
      <c r="MUZ2182" s="650"/>
      <c r="MVA2182" s="645"/>
      <c r="MVB2182" s="659"/>
      <c r="MVC2182" s="654"/>
      <c r="MVD2182" s="655"/>
      <c r="MVE2182" s="655"/>
      <c r="MVF2182" s="1"/>
      <c r="MVG2182" s="1"/>
      <c r="MVI2182" s="650"/>
      <c r="MVJ2182" s="645"/>
      <c r="MVK2182" s="659"/>
      <c r="MVL2182" s="654"/>
      <c r="MVM2182" s="655"/>
      <c r="MVN2182" s="655"/>
      <c r="MVO2182" s="1"/>
      <c r="MVP2182" s="1"/>
      <c r="MVR2182" s="650"/>
      <c r="MVS2182" s="645"/>
      <c r="MVT2182" s="659"/>
      <c r="MVU2182" s="654"/>
      <c r="MVV2182" s="655"/>
      <c r="MVW2182" s="655"/>
      <c r="MVX2182" s="1"/>
      <c r="MVY2182" s="1"/>
      <c r="MWA2182" s="650"/>
      <c r="MWB2182" s="645"/>
      <c r="MWC2182" s="659"/>
      <c r="MWD2182" s="654"/>
      <c r="MWE2182" s="655"/>
      <c r="MWF2182" s="655"/>
      <c r="MWG2182" s="1"/>
      <c r="MWH2182" s="1"/>
      <c r="MWJ2182" s="650"/>
      <c r="MWK2182" s="645"/>
      <c r="MWL2182" s="659"/>
      <c r="MWM2182" s="654"/>
      <c r="MWN2182" s="655"/>
      <c r="MWO2182" s="655"/>
      <c r="MWP2182" s="1"/>
      <c r="MWQ2182" s="1"/>
      <c r="MWS2182" s="650"/>
      <c r="MWT2182" s="645"/>
      <c r="MWU2182" s="659"/>
      <c r="MWV2182" s="654"/>
      <c r="MWW2182" s="655"/>
      <c r="MWX2182" s="655"/>
      <c r="MWY2182" s="1"/>
      <c r="MWZ2182" s="1"/>
      <c r="MXB2182" s="650"/>
      <c r="MXC2182" s="645"/>
      <c r="MXD2182" s="659"/>
      <c r="MXE2182" s="654"/>
      <c r="MXF2182" s="655"/>
      <c r="MXG2182" s="655"/>
      <c r="MXH2182" s="1"/>
      <c r="MXI2182" s="1"/>
      <c r="MXK2182" s="650"/>
      <c r="MXL2182" s="645"/>
      <c r="MXM2182" s="659"/>
      <c r="MXN2182" s="654"/>
      <c r="MXO2182" s="655"/>
      <c r="MXP2182" s="655"/>
      <c r="MXQ2182" s="1"/>
      <c r="MXR2182" s="1"/>
      <c r="MXT2182" s="650"/>
      <c r="MXU2182" s="645"/>
      <c r="MXV2182" s="659"/>
      <c r="MXW2182" s="654"/>
      <c r="MXX2182" s="655"/>
      <c r="MXY2182" s="655"/>
      <c r="MXZ2182" s="1"/>
      <c r="MYA2182" s="1"/>
      <c r="MYC2182" s="650"/>
      <c r="MYD2182" s="645"/>
      <c r="MYE2182" s="659"/>
      <c r="MYF2182" s="654"/>
      <c r="MYG2182" s="655"/>
      <c r="MYH2182" s="655"/>
      <c r="MYI2182" s="1"/>
      <c r="MYJ2182" s="1"/>
      <c r="MYL2182" s="650"/>
      <c r="MYM2182" s="645"/>
      <c r="MYN2182" s="659"/>
      <c r="MYO2182" s="654"/>
      <c r="MYP2182" s="655"/>
      <c r="MYQ2182" s="655"/>
      <c r="MYR2182" s="1"/>
      <c r="MYS2182" s="1"/>
      <c r="MYU2182" s="650"/>
      <c r="MYV2182" s="645"/>
      <c r="MYW2182" s="659"/>
      <c r="MYX2182" s="654"/>
      <c r="MYY2182" s="655"/>
      <c r="MYZ2182" s="655"/>
      <c r="MZA2182" s="1"/>
      <c r="MZB2182" s="1"/>
      <c r="MZD2182" s="650"/>
      <c r="MZE2182" s="645"/>
      <c r="MZF2182" s="659"/>
      <c r="MZG2182" s="654"/>
      <c r="MZH2182" s="655"/>
      <c r="MZI2182" s="655"/>
      <c r="MZJ2182" s="1"/>
      <c r="MZK2182" s="1"/>
      <c r="MZM2182" s="650"/>
      <c r="MZN2182" s="645"/>
      <c r="MZO2182" s="659"/>
      <c r="MZP2182" s="654"/>
      <c r="MZQ2182" s="655"/>
      <c r="MZR2182" s="655"/>
      <c r="MZS2182" s="1"/>
      <c r="MZT2182" s="1"/>
      <c r="MZV2182" s="650"/>
      <c r="MZW2182" s="645"/>
      <c r="MZX2182" s="659"/>
      <c r="MZY2182" s="654"/>
      <c r="MZZ2182" s="655"/>
      <c r="NAA2182" s="655"/>
      <c r="NAB2182" s="1"/>
      <c r="NAC2182" s="1"/>
      <c r="NAE2182" s="650"/>
      <c r="NAF2182" s="645"/>
      <c r="NAG2182" s="659"/>
      <c r="NAH2182" s="654"/>
      <c r="NAI2182" s="655"/>
      <c r="NAJ2182" s="655"/>
      <c r="NAK2182" s="1"/>
      <c r="NAL2182" s="1"/>
      <c r="NAN2182" s="650"/>
      <c r="NAO2182" s="645"/>
      <c r="NAP2182" s="659"/>
      <c r="NAQ2182" s="654"/>
      <c r="NAR2182" s="655"/>
      <c r="NAS2182" s="655"/>
      <c r="NAT2182" s="1"/>
      <c r="NAU2182" s="1"/>
      <c r="NAW2182" s="650"/>
      <c r="NAX2182" s="645"/>
      <c r="NAY2182" s="659"/>
      <c r="NAZ2182" s="654"/>
      <c r="NBA2182" s="655"/>
      <c r="NBB2182" s="655"/>
      <c r="NBC2182" s="1"/>
      <c r="NBD2182" s="1"/>
      <c r="NBF2182" s="650"/>
      <c r="NBG2182" s="645"/>
      <c r="NBH2182" s="659"/>
      <c r="NBI2182" s="654"/>
      <c r="NBJ2182" s="655"/>
      <c r="NBK2182" s="655"/>
      <c r="NBL2182" s="1"/>
      <c r="NBM2182" s="1"/>
      <c r="NBO2182" s="650"/>
      <c r="NBP2182" s="645"/>
      <c r="NBQ2182" s="659"/>
      <c r="NBR2182" s="654"/>
      <c r="NBS2182" s="655"/>
      <c r="NBT2182" s="655"/>
      <c r="NBU2182" s="1"/>
      <c r="NBV2182" s="1"/>
      <c r="NBX2182" s="650"/>
      <c r="NBY2182" s="645"/>
      <c r="NBZ2182" s="659"/>
      <c r="NCA2182" s="654"/>
      <c r="NCB2182" s="655"/>
      <c r="NCC2182" s="655"/>
      <c r="NCD2182" s="1"/>
      <c r="NCE2182" s="1"/>
      <c r="NCG2182" s="650"/>
      <c r="NCH2182" s="645"/>
      <c r="NCI2182" s="659"/>
      <c r="NCJ2182" s="654"/>
      <c r="NCK2182" s="655"/>
      <c r="NCL2182" s="655"/>
      <c r="NCM2182" s="1"/>
      <c r="NCN2182" s="1"/>
      <c r="NCP2182" s="650"/>
      <c r="NCQ2182" s="645"/>
      <c r="NCR2182" s="659"/>
      <c r="NCS2182" s="654"/>
      <c r="NCT2182" s="655"/>
      <c r="NCU2182" s="655"/>
      <c r="NCV2182" s="1"/>
      <c r="NCW2182" s="1"/>
      <c r="NCY2182" s="650"/>
      <c r="NCZ2182" s="645"/>
      <c r="NDA2182" s="659"/>
      <c r="NDB2182" s="654"/>
      <c r="NDC2182" s="655"/>
      <c r="NDD2182" s="655"/>
      <c r="NDE2182" s="1"/>
      <c r="NDF2182" s="1"/>
      <c r="NDH2182" s="650"/>
      <c r="NDI2182" s="645"/>
      <c r="NDJ2182" s="659"/>
      <c r="NDK2182" s="654"/>
      <c r="NDL2182" s="655"/>
      <c r="NDM2182" s="655"/>
      <c r="NDN2182" s="1"/>
      <c r="NDO2182" s="1"/>
      <c r="NDQ2182" s="650"/>
      <c r="NDR2182" s="645"/>
      <c r="NDS2182" s="659"/>
      <c r="NDT2182" s="654"/>
      <c r="NDU2182" s="655"/>
      <c r="NDV2182" s="655"/>
      <c r="NDW2182" s="1"/>
      <c r="NDX2182" s="1"/>
      <c r="NDZ2182" s="650"/>
      <c r="NEA2182" s="645"/>
      <c r="NEB2182" s="659"/>
      <c r="NEC2182" s="654"/>
      <c r="NED2182" s="655"/>
      <c r="NEE2182" s="655"/>
      <c r="NEF2182" s="1"/>
      <c r="NEG2182" s="1"/>
      <c r="NEI2182" s="650"/>
      <c r="NEJ2182" s="645"/>
      <c r="NEK2182" s="659"/>
      <c r="NEL2182" s="654"/>
      <c r="NEM2182" s="655"/>
      <c r="NEN2182" s="655"/>
      <c r="NEO2182" s="1"/>
      <c r="NEP2182" s="1"/>
      <c r="NER2182" s="650"/>
      <c r="NES2182" s="645"/>
      <c r="NET2182" s="659"/>
      <c r="NEU2182" s="654"/>
      <c r="NEV2182" s="655"/>
      <c r="NEW2182" s="655"/>
      <c r="NEX2182" s="1"/>
      <c r="NEY2182" s="1"/>
      <c r="NFA2182" s="650"/>
      <c r="NFB2182" s="645"/>
      <c r="NFC2182" s="659"/>
      <c r="NFD2182" s="654"/>
      <c r="NFE2182" s="655"/>
      <c r="NFF2182" s="655"/>
      <c r="NFG2182" s="1"/>
      <c r="NFH2182" s="1"/>
      <c r="NFJ2182" s="650"/>
      <c r="NFK2182" s="645"/>
      <c r="NFL2182" s="659"/>
      <c r="NFM2182" s="654"/>
      <c r="NFN2182" s="655"/>
      <c r="NFO2182" s="655"/>
      <c r="NFP2182" s="1"/>
      <c r="NFQ2182" s="1"/>
      <c r="NFS2182" s="650"/>
      <c r="NFT2182" s="645"/>
      <c r="NFU2182" s="659"/>
      <c r="NFV2182" s="654"/>
      <c r="NFW2182" s="655"/>
      <c r="NFX2182" s="655"/>
      <c r="NFY2182" s="1"/>
      <c r="NFZ2182" s="1"/>
      <c r="NGB2182" s="650"/>
      <c r="NGC2182" s="645"/>
      <c r="NGD2182" s="659"/>
      <c r="NGE2182" s="654"/>
      <c r="NGF2182" s="655"/>
      <c r="NGG2182" s="655"/>
      <c r="NGH2182" s="1"/>
      <c r="NGI2182" s="1"/>
      <c r="NGK2182" s="650"/>
      <c r="NGL2182" s="645"/>
      <c r="NGM2182" s="659"/>
      <c r="NGN2182" s="654"/>
      <c r="NGO2182" s="655"/>
      <c r="NGP2182" s="655"/>
      <c r="NGQ2182" s="1"/>
      <c r="NGR2182" s="1"/>
      <c r="NGT2182" s="650"/>
      <c r="NGU2182" s="645"/>
      <c r="NGV2182" s="659"/>
      <c r="NGW2182" s="654"/>
      <c r="NGX2182" s="655"/>
      <c r="NGY2182" s="655"/>
      <c r="NGZ2182" s="1"/>
      <c r="NHA2182" s="1"/>
      <c r="NHC2182" s="650"/>
      <c r="NHD2182" s="645"/>
      <c r="NHE2182" s="659"/>
      <c r="NHF2182" s="654"/>
      <c r="NHG2182" s="655"/>
      <c r="NHH2182" s="655"/>
      <c r="NHI2182" s="1"/>
      <c r="NHJ2182" s="1"/>
      <c r="NHL2182" s="650"/>
      <c r="NHM2182" s="645"/>
      <c r="NHN2182" s="659"/>
      <c r="NHO2182" s="654"/>
      <c r="NHP2182" s="655"/>
      <c r="NHQ2182" s="655"/>
      <c r="NHR2182" s="1"/>
      <c r="NHS2182" s="1"/>
      <c r="NHU2182" s="650"/>
      <c r="NHV2182" s="645"/>
      <c r="NHW2182" s="659"/>
      <c r="NHX2182" s="654"/>
      <c r="NHY2182" s="655"/>
      <c r="NHZ2182" s="655"/>
      <c r="NIA2182" s="1"/>
      <c r="NIB2182" s="1"/>
      <c r="NID2182" s="650"/>
      <c r="NIE2182" s="645"/>
      <c r="NIF2182" s="659"/>
      <c r="NIG2182" s="654"/>
      <c r="NIH2182" s="655"/>
      <c r="NII2182" s="655"/>
      <c r="NIJ2182" s="1"/>
      <c r="NIK2182" s="1"/>
      <c r="NIM2182" s="650"/>
      <c r="NIN2182" s="645"/>
      <c r="NIO2182" s="659"/>
      <c r="NIP2182" s="654"/>
      <c r="NIQ2182" s="655"/>
      <c r="NIR2182" s="655"/>
      <c r="NIS2182" s="1"/>
      <c r="NIT2182" s="1"/>
      <c r="NIV2182" s="650"/>
      <c r="NIW2182" s="645"/>
      <c r="NIX2182" s="659"/>
      <c r="NIY2182" s="654"/>
      <c r="NIZ2182" s="655"/>
      <c r="NJA2182" s="655"/>
      <c r="NJB2182" s="1"/>
      <c r="NJC2182" s="1"/>
      <c r="NJE2182" s="650"/>
      <c r="NJF2182" s="645"/>
      <c r="NJG2182" s="659"/>
      <c r="NJH2182" s="654"/>
      <c r="NJI2182" s="655"/>
      <c r="NJJ2182" s="655"/>
      <c r="NJK2182" s="1"/>
      <c r="NJL2182" s="1"/>
      <c r="NJN2182" s="650"/>
      <c r="NJO2182" s="645"/>
      <c r="NJP2182" s="659"/>
      <c r="NJQ2182" s="654"/>
      <c r="NJR2182" s="655"/>
      <c r="NJS2182" s="655"/>
      <c r="NJT2182" s="1"/>
      <c r="NJU2182" s="1"/>
      <c r="NJW2182" s="650"/>
      <c r="NJX2182" s="645"/>
      <c r="NJY2182" s="659"/>
      <c r="NJZ2182" s="654"/>
      <c r="NKA2182" s="655"/>
      <c r="NKB2182" s="655"/>
      <c r="NKC2182" s="1"/>
      <c r="NKD2182" s="1"/>
      <c r="NKF2182" s="650"/>
      <c r="NKG2182" s="645"/>
      <c r="NKH2182" s="659"/>
      <c r="NKI2182" s="654"/>
      <c r="NKJ2182" s="655"/>
      <c r="NKK2182" s="655"/>
      <c r="NKL2182" s="1"/>
      <c r="NKM2182" s="1"/>
      <c r="NKO2182" s="650"/>
      <c r="NKP2182" s="645"/>
      <c r="NKQ2182" s="659"/>
      <c r="NKR2182" s="654"/>
      <c r="NKS2182" s="655"/>
      <c r="NKT2182" s="655"/>
      <c r="NKU2182" s="1"/>
      <c r="NKV2182" s="1"/>
      <c r="NKX2182" s="650"/>
      <c r="NKY2182" s="645"/>
      <c r="NKZ2182" s="659"/>
      <c r="NLA2182" s="654"/>
      <c r="NLB2182" s="655"/>
      <c r="NLC2182" s="655"/>
      <c r="NLD2182" s="1"/>
      <c r="NLE2182" s="1"/>
      <c r="NLG2182" s="650"/>
      <c r="NLH2182" s="645"/>
      <c r="NLI2182" s="659"/>
      <c r="NLJ2182" s="654"/>
      <c r="NLK2182" s="655"/>
      <c r="NLL2182" s="655"/>
      <c r="NLM2182" s="1"/>
      <c r="NLN2182" s="1"/>
      <c r="NLP2182" s="650"/>
      <c r="NLQ2182" s="645"/>
      <c r="NLR2182" s="659"/>
      <c r="NLS2182" s="654"/>
      <c r="NLT2182" s="655"/>
      <c r="NLU2182" s="655"/>
      <c r="NLV2182" s="1"/>
      <c r="NLW2182" s="1"/>
      <c r="NLY2182" s="650"/>
      <c r="NLZ2182" s="645"/>
      <c r="NMA2182" s="659"/>
      <c r="NMB2182" s="654"/>
      <c r="NMC2182" s="655"/>
      <c r="NMD2182" s="655"/>
      <c r="NME2182" s="1"/>
      <c r="NMF2182" s="1"/>
      <c r="NMH2182" s="650"/>
      <c r="NMI2182" s="645"/>
      <c r="NMJ2182" s="659"/>
      <c r="NMK2182" s="654"/>
      <c r="NML2182" s="655"/>
      <c r="NMM2182" s="655"/>
      <c r="NMN2182" s="1"/>
      <c r="NMO2182" s="1"/>
      <c r="NMQ2182" s="650"/>
      <c r="NMR2182" s="645"/>
      <c r="NMS2182" s="659"/>
      <c r="NMT2182" s="654"/>
      <c r="NMU2182" s="655"/>
      <c r="NMV2182" s="655"/>
      <c r="NMW2182" s="1"/>
      <c r="NMX2182" s="1"/>
      <c r="NMZ2182" s="650"/>
      <c r="NNA2182" s="645"/>
      <c r="NNB2182" s="659"/>
      <c r="NNC2182" s="654"/>
      <c r="NND2182" s="655"/>
      <c r="NNE2182" s="655"/>
      <c r="NNF2182" s="1"/>
      <c r="NNG2182" s="1"/>
      <c r="NNI2182" s="650"/>
      <c r="NNJ2182" s="645"/>
      <c r="NNK2182" s="659"/>
      <c r="NNL2182" s="654"/>
      <c r="NNM2182" s="655"/>
      <c r="NNN2182" s="655"/>
      <c r="NNO2182" s="1"/>
      <c r="NNP2182" s="1"/>
      <c r="NNR2182" s="650"/>
      <c r="NNS2182" s="645"/>
      <c r="NNT2182" s="659"/>
      <c r="NNU2182" s="654"/>
      <c r="NNV2182" s="655"/>
      <c r="NNW2182" s="655"/>
      <c r="NNX2182" s="1"/>
      <c r="NNY2182" s="1"/>
      <c r="NOA2182" s="650"/>
      <c r="NOB2182" s="645"/>
      <c r="NOC2182" s="659"/>
      <c r="NOD2182" s="654"/>
      <c r="NOE2182" s="655"/>
      <c r="NOF2182" s="655"/>
      <c r="NOG2182" s="1"/>
      <c r="NOH2182" s="1"/>
      <c r="NOJ2182" s="650"/>
      <c r="NOK2182" s="645"/>
      <c r="NOL2182" s="659"/>
      <c r="NOM2182" s="654"/>
      <c r="NON2182" s="655"/>
      <c r="NOO2182" s="655"/>
      <c r="NOP2182" s="1"/>
      <c r="NOQ2182" s="1"/>
      <c r="NOS2182" s="650"/>
      <c r="NOT2182" s="645"/>
      <c r="NOU2182" s="659"/>
      <c r="NOV2182" s="654"/>
      <c r="NOW2182" s="655"/>
      <c r="NOX2182" s="655"/>
      <c r="NOY2182" s="1"/>
      <c r="NOZ2182" s="1"/>
      <c r="NPB2182" s="650"/>
      <c r="NPC2182" s="645"/>
      <c r="NPD2182" s="659"/>
      <c r="NPE2182" s="654"/>
      <c r="NPF2182" s="655"/>
      <c r="NPG2182" s="655"/>
      <c r="NPH2182" s="1"/>
      <c r="NPI2182" s="1"/>
      <c r="NPK2182" s="650"/>
      <c r="NPL2182" s="645"/>
      <c r="NPM2182" s="659"/>
      <c r="NPN2182" s="654"/>
      <c r="NPO2182" s="655"/>
      <c r="NPP2182" s="655"/>
      <c r="NPQ2182" s="1"/>
      <c r="NPR2182" s="1"/>
      <c r="NPT2182" s="650"/>
      <c r="NPU2182" s="645"/>
      <c r="NPV2182" s="659"/>
      <c r="NPW2182" s="654"/>
      <c r="NPX2182" s="655"/>
      <c r="NPY2182" s="655"/>
      <c r="NPZ2182" s="1"/>
      <c r="NQA2182" s="1"/>
      <c r="NQC2182" s="650"/>
      <c r="NQD2182" s="645"/>
      <c r="NQE2182" s="659"/>
      <c r="NQF2182" s="654"/>
      <c r="NQG2182" s="655"/>
      <c r="NQH2182" s="655"/>
      <c r="NQI2182" s="1"/>
      <c r="NQJ2182" s="1"/>
      <c r="NQL2182" s="650"/>
      <c r="NQM2182" s="645"/>
      <c r="NQN2182" s="659"/>
      <c r="NQO2182" s="654"/>
      <c r="NQP2182" s="655"/>
      <c r="NQQ2182" s="655"/>
      <c r="NQR2182" s="1"/>
      <c r="NQS2182" s="1"/>
      <c r="NQU2182" s="650"/>
      <c r="NQV2182" s="645"/>
      <c r="NQW2182" s="659"/>
      <c r="NQX2182" s="654"/>
      <c r="NQY2182" s="655"/>
      <c r="NQZ2182" s="655"/>
      <c r="NRA2182" s="1"/>
      <c r="NRB2182" s="1"/>
      <c r="NRD2182" s="650"/>
      <c r="NRE2182" s="645"/>
      <c r="NRF2182" s="659"/>
      <c r="NRG2182" s="654"/>
      <c r="NRH2182" s="655"/>
      <c r="NRI2182" s="655"/>
      <c r="NRJ2182" s="1"/>
      <c r="NRK2182" s="1"/>
      <c r="NRM2182" s="650"/>
      <c r="NRN2182" s="645"/>
      <c r="NRO2182" s="659"/>
      <c r="NRP2182" s="654"/>
      <c r="NRQ2182" s="655"/>
      <c r="NRR2182" s="655"/>
      <c r="NRS2182" s="1"/>
      <c r="NRT2182" s="1"/>
      <c r="NRV2182" s="650"/>
      <c r="NRW2182" s="645"/>
      <c r="NRX2182" s="659"/>
      <c r="NRY2182" s="654"/>
      <c r="NRZ2182" s="655"/>
      <c r="NSA2182" s="655"/>
      <c r="NSB2182" s="1"/>
      <c r="NSC2182" s="1"/>
      <c r="NSE2182" s="650"/>
      <c r="NSF2182" s="645"/>
      <c r="NSG2182" s="659"/>
      <c r="NSH2182" s="654"/>
      <c r="NSI2182" s="655"/>
      <c r="NSJ2182" s="655"/>
      <c r="NSK2182" s="1"/>
      <c r="NSL2182" s="1"/>
      <c r="NSN2182" s="650"/>
      <c r="NSO2182" s="645"/>
      <c r="NSP2182" s="659"/>
      <c r="NSQ2182" s="654"/>
      <c r="NSR2182" s="655"/>
      <c r="NSS2182" s="655"/>
      <c r="NST2182" s="1"/>
      <c r="NSU2182" s="1"/>
      <c r="NSW2182" s="650"/>
      <c r="NSX2182" s="645"/>
      <c r="NSY2182" s="659"/>
      <c r="NSZ2182" s="654"/>
      <c r="NTA2182" s="655"/>
      <c r="NTB2182" s="655"/>
      <c r="NTC2182" s="1"/>
      <c r="NTD2182" s="1"/>
      <c r="NTF2182" s="650"/>
      <c r="NTG2182" s="645"/>
      <c r="NTH2182" s="659"/>
      <c r="NTI2182" s="654"/>
      <c r="NTJ2182" s="655"/>
      <c r="NTK2182" s="655"/>
      <c r="NTL2182" s="1"/>
      <c r="NTM2182" s="1"/>
      <c r="NTO2182" s="650"/>
      <c r="NTP2182" s="645"/>
      <c r="NTQ2182" s="659"/>
      <c r="NTR2182" s="654"/>
      <c r="NTS2182" s="655"/>
      <c r="NTT2182" s="655"/>
      <c r="NTU2182" s="1"/>
      <c r="NTV2182" s="1"/>
      <c r="NTX2182" s="650"/>
      <c r="NTY2182" s="645"/>
      <c r="NTZ2182" s="659"/>
      <c r="NUA2182" s="654"/>
      <c r="NUB2182" s="655"/>
      <c r="NUC2182" s="655"/>
      <c r="NUD2182" s="1"/>
      <c r="NUE2182" s="1"/>
      <c r="NUG2182" s="650"/>
      <c r="NUH2182" s="645"/>
      <c r="NUI2182" s="659"/>
      <c r="NUJ2182" s="654"/>
      <c r="NUK2182" s="655"/>
      <c r="NUL2182" s="655"/>
      <c r="NUM2182" s="1"/>
      <c r="NUN2182" s="1"/>
      <c r="NUP2182" s="650"/>
      <c r="NUQ2182" s="645"/>
      <c r="NUR2182" s="659"/>
      <c r="NUS2182" s="654"/>
      <c r="NUT2182" s="655"/>
      <c r="NUU2182" s="655"/>
      <c r="NUV2182" s="1"/>
      <c r="NUW2182" s="1"/>
      <c r="NUY2182" s="650"/>
      <c r="NUZ2182" s="645"/>
      <c r="NVA2182" s="659"/>
      <c r="NVB2182" s="654"/>
      <c r="NVC2182" s="655"/>
      <c r="NVD2182" s="655"/>
      <c r="NVE2182" s="1"/>
      <c r="NVF2182" s="1"/>
      <c r="NVH2182" s="650"/>
      <c r="NVI2182" s="645"/>
      <c r="NVJ2182" s="659"/>
      <c r="NVK2182" s="654"/>
      <c r="NVL2182" s="655"/>
      <c r="NVM2182" s="655"/>
      <c r="NVN2182" s="1"/>
      <c r="NVO2182" s="1"/>
      <c r="NVQ2182" s="650"/>
      <c r="NVR2182" s="645"/>
      <c r="NVS2182" s="659"/>
      <c r="NVT2182" s="654"/>
      <c r="NVU2182" s="655"/>
      <c r="NVV2182" s="655"/>
      <c r="NVW2182" s="1"/>
      <c r="NVX2182" s="1"/>
      <c r="NVZ2182" s="650"/>
      <c r="NWA2182" s="645"/>
      <c r="NWB2182" s="659"/>
      <c r="NWC2182" s="654"/>
      <c r="NWD2182" s="655"/>
      <c r="NWE2182" s="655"/>
      <c r="NWF2182" s="1"/>
      <c r="NWG2182" s="1"/>
      <c r="NWI2182" s="650"/>
      <c r="NWJ2182" s="645"/>
      <c r="NWK2182" s="659"/>
      <c r="NWL2182" s="654"/>
      <c r="NWM2182" s="655"/>
      <c r="NWN2182" s="655"/>
      <c r="NWO2182" s="1"/>
      <c r="NWP2182" s="1"/>
      <c r="NWR2182" s="650"/>
      <c r="NWS2182" s="645"/>
      <c r="NWT2182" s="659"/>
      <c r="NWU2182" s="654"/>
      <c r="NWV2182" s="655"/>
      <c r="NWW2182" s="655"/>
      <c r="NWX2182" s="1"/>
      <c r="NWY2182" s="1"/>
      <c r="NXA2182" s="650"/>
      <c r="NXB2182" s="645"/>
      <c r="NXC2182" s="659"/>
      <c r="NXD2182" s="654"/>
      <c r="NXE2182" s="655"/>
      <c r="NXF2182" s="655"/>
      <c r="NXG2182" s="1"/>
      <c r="NXH2182" s="1"/>
      <c r="NXJ2182" s="650"/>
      <c r="NXK2182" s="645"/>
      <c r="NXL2182" s="659"/>
      <c r="NXM2182" s="654"/>
      <c r="NXN2182" s="655"/>
      <c r="NXO2182" s="655"/>
      <c r="NXP2182" s="1"/>
      <c r="NXQ2182" s="1"/>
      <c r="NXS2182" s="650"/>
      <c r="NXT2182" s="645"/>
      <c r="NXU2182" s="659"/>
      <c r="NXV2182" s="654"/>
      <c r="NXW2182" s="655"/>
      <c r="NXX2182" s="655"/>
      <c r="NXY2182" s="1"/>
      <c r="NXZ2182" s="1"/>
      <c r="NYB2182" s="650"/>
      <c r="NYC2182" s="645"/>
      <c r="NYD2182" s="659"/>
      <c r="NYE2182" s="654"/>
      <c r="NYF2182" s="655"/>
      <c r="NYG2182" s="655"/>
      <c r="NYH2182" s="1"/>
      <c r="NYI2182" s="1"/>
      <c r="NYK2182" s="650"/>
      <c r="NYL2182" s="645"/>
      <c r="NYM2182" s="659"/>
      <c r="NYN2182" s="654"/>
      <c r="NYO2182" s="655"/>
      <c r="NYP2182" s="655"/>
      <c r="NYQ2182" s="1"/>
      <c r="NYR2182" s="1"/>
      <c r="NYT2182" s="650"/>
      <c r="NYU2182" s="645"/>
      <c r="NYV2182" s="659"/>
      <c r="NYW2182" s="654"/>
      <c r="NYX2182" s="655"/>
      <c r="NYY2182" s="655"/>
      <c r="NYZ2182" s="1"/>
      <c r="NZA2182" s="1"/>
      <c r="NZC2182" s="650"/>
      <c r="NZD2182" s="645"/>
      <c r="NZE2182" s="659"/>
      <c r="NZF2182" s="654"/>
      <c r="NZG2182" s="655"/>
      <c r="NZH2182" s="655"/>
      <c r="NZI2182" s="1"/>
      <c r="NZJ2182" s="1"/>
      <c r="NZL2182" s="650"/>
      <c r="NZM2182" s="645"/>
      <c r="NZN2182" s="659"/>
      <c r="NZO2182" s="654"/>
      <c r="NZP2182" s="655"/>
      <c r="NZQ2182" s="655"/>
      <c r="NZR2182" s="1"/>
      <c r="NZS2182" s="1"/>
      <c r="NZU2182" s="650"/>
      <c r="NZV2182" s="645"/>
      <c r="NZW2182" s="659"/>
      <c r="NZX2182" s="654"/>
      <c r="NZY2182" s="655"/>
      <c r="NZZ2182" s="655"/>
      <c r="OAA2182" s="1"/>
      <c r="OAB2182" s="1"/>
      <c r="OAD2182" s="650"/>
      <c r="OAE2182" s="645"/>
      <c r="OAF2182" s="659"/>
      <c r="OAG2182" s="654"/>
      <c r="OAH2182" s="655"/>
      <c r="OAI2182" s="655"/>
      <c r="OAJ2182" s="1"/>
      <c r="OAK2182" s="1"/>
      <c r="OAM2182" s="650"/>
      <c r="OAN2182" s="645"/>
      <c r="OAO2182" s="659"/>
      <c r="OAP2182" s="654"/>
      <c r="OAQ2182" s="655"/>
      <c r="OAR2182" s="655"/>
      <c r="OAS2182" s="1"/>
      <c r="OAT2182" s="1"/>
      <c r="OAV2182" s="650"/>
      <c r="OAW2182" s="645"/>
      <c r="OAX2182" s="659"/>
      <c r="OAY2182" s="654"/>
      <c r="OAZ2182" s="655"/>
      <c r="OBA2182" s="655"/>
      <c r="OBB2182" s="1"/>
      <c r="OBC2182" s="1"/>
      <c r="OBE2182" s="650"/>
      <c r="OBF2182" s="645"/>
      <c r="OBG2182" s="659"/>
      <c r="OBH2182" s="654"/>
      <c r="OBI2182" s="655"/>
      <c r="OBJ2182" s="655"/>
      <c r="OBK2182" s="1"/>
      <c r="OBL2182" s="1"/>
      <c r="OBN2182" s="650"/>
      <c r="OBO2182" s="645"/>
      <c r="OBP2182" s="659"/>
      <c r="OBQ2182" s="654"/>
      <c r="OBR2182" s="655"/>
      <c r="OBS2182" s="655"/>
      <c r="OBT2182" s="1"/>
      <c r="OBU2182" s="1"/>
      <c r="OBW2182" s="650"/>
      <c r="OBX2182" s="645"/>
      <c r="OBY2182" s="659"/>
      <c r="OBZ2182" s="654"/>
      <c r="OCA2182" s="655"/>
      <c r="OCB2182" s="655"/>
      <c r="OCC2182" s="1"/>
      <c r="OCD2182" s="1"/>
      <c r="OCF2182" s="650"/>
      <c r="OCG2182" s="645"/>
      <c r="OCH2182" s="659"/>
      <c r="OCI2182" s="654"/>
      <c r="OCJ2182" s="655"/>
      <c r="OCK2182" s="655"/>
      <c r="OCL2182" s="1"/>
      <c r="OCM2182" s="1"/>
      <c r="OCO2182" s="650"/>
      <c r="OCP2182" s="645"/>
      <c r="OCQ2182" s="659"/>
      <c r="OCR2182" s="654"/>
      <c r="OCS2182" s="655"/>
      <c r="OCT2182" s="655"/>
      <c r="OCU2182" s="1"/>
      <c r="OCV2182" s="1"/>
      <c r="OCX2182" s="650"/>
      <c r="OCY2182" s="645"/>
      <c r="OCZ2182" s="659"/>
      <c r="ODA2182" s="654"/>
      <c r="ODB2182" s="655"/>
      <c r="ODC2182" s="655"/>
      <c r="ODD2182" s="1"/>
      <c r="ODE2182" s="1"/>
      <c r="ODG2182" s="650"/>
      <c r="ODH2182" s="645"/>
      <c r="ODI2182" s="659"/>
      <c r="ODJ2182" s="654"/>
      <c r="ODK2182" s="655"/>
      <c r="ODL2182" s="655"/>
      <c r="ODM2182" s="1"/>
      <c r="ODN2182" s="1"/>
      <c r="ODP2182" s="650"/>
      <c r="ODQ2182" s="645"/>
      <c r="ODR2182" s="659"/>
      <c r="ODS2182" s="654"/>
      <c r="ODT2182" s="655"/>
      <c r="ODU2182" s="655"/>
      <c r="ODV2182" s="1"/>
      <c r="ODW2182" s="1"/>
      <c r="ODY2182" s="650"/>
      <c r="ODZ2182" s="645"/>
      <c r="OEA2182" s="659"/>
      <c r="OEB2182" s="654"/>
      <c r="OEC2182" s="655"/>
      <c r="OED2182" s="655"/>
      <c r="OEE2182" s="1"/>
      <c r="OEF2182" s="1"/>
      <c r="OEH2182" s="650"/>
      <c r="OEI2182" s="645"/>
      <c r="OEJ2182" s="659"/>
      <c r="OEK2182" s="654"/>
      <c r="OEL2182" s="655"/>
      <c r="OEM2182" s="655"/>
      <c r="OEN2182" s="1"/>
      <c r="OEO2182" s="1"/>
      <c r="OEQ2182" s="650"/>
      <c r="OER2182" s="645"/>
      <c r="OES2182" s="659"/>
      <c r="OET2182" s="654"/>
      <c r="OEU2182" s="655"/>
      <c r="OEV2182" s="655"/>
      <c r="OEW2182" s="1"/>
      <c r="OEX2182" s="1"/>
      <c r="OEZ2182" s="650"/>
      <c r="OFA2182" s="645"/>
      <c r="OFB2182" s="659"/>
      <c r="OFC2182" s="654"/>
      <c r="OFD2182" s="655"/>
      <c r="OFE2182" s="655"/>
      <c r="OFF2182" s="1"/>
      <c r="OFG2182" s="1"/>
      <c r="OFI2182" s="650"/>
      <c r="OFJ2182" s="645"/>
      <c r="OFK2182" s="659"/>
      <c r="OFL2182" s="654"/>
      <c r="OFM2182" s="655"/>
      <c r="OFN2182" s="655"/>
      <c r="OFO2182" s="1"/>
      <c r="OFP2182" s="1"/>
      <c r="OFR2182" s="650"/>
      <c r="OFS2182" s="645"/>
      <c r="OFT2182" s="659"/>
      <c r="OFU2182" s="654"/>
      <c r="OFV2182" s="655"/>
      <c r="OFW2182" s="655"/>
      <c r="OFX2182" s="1"/>
      <c r="OFY2182" s="1"/>
      <c r="OGA2182" s="650"/>
      <c r="OGB2182" s="645"/>
      <c r="OGC2182" s="659"/>
      <c r="OGD2182" s="654"/>
      <c r="OGE2182" s="655"/>
      <c r="OGF2182" s="655"/>
      <c r="OGG2182" s="1"/>
      <c r="OGH2182" s="1"/>
      <c r="OGJ2182" s="650"/>
      <c r="OGK2182" s="645"/>
      <c r="OGL2182" s="659"/>
      <c r="OGM2182" s="654"/>
      <c r="OGN2182" s="655"/>
      <c r="OGO2182" s="655"/>
      <c r="OGP2182" s="1"/>
      <c r="OGQ2182" s="1"/>
      <c r="OGS2182" s="650"/>
      <c r="OGT2182" s="645"/>
      <c r="OGU2182" s="659"/>
      <c r="OGV2182" s="654"/>
      <c r="OGW2182" s="655"/>
      <c r="OGX2182" s="655"/>
      <c r="OGY2182" s="1"/>
      <c r="OGZ2182" s="1"/>
      <c r="OHB2182" s="650"/>
      <c r="OHC2182" s="645"/>
      <c r="OHD2182" s="659"/>
      <c r="OHE2182" s="654"/>
      <c r="OHF2182" s="655"/>
      <c r="OHG2182" s="655"/>
      <c r="OHH2182" s="1"/>
      <c r="OHI2182" s="1"/>
      <c r="OHK2182" s="650"/>
      <c r="OHL2182" s="645"/>
      <c r="OHM2182" s="659"/>
      <c r="OHN2182" s="654"/>
      <c r="OHO2182" s="655"/>
      <c r="OHP2182" s="655"/>
      <c r="OHQ2182" s="1"/>
      <c r="OHR2182" s="1"/>
      <c r="OHT2182" s="650"/>
      <c r="OHU2182" s="645"/>
      <c r="OHV2182" s="659"/>
      <c r="OHW2182" s="654"/>
      <c r="OHX2182" s="655"/>
      <c r="OHY2182" s="655"/>
      <c r="OHZ2182" s="1"/>
      <c r="OIA2182" s="1"/>
      <c r="OIC2182" s="650"/>
      <c r="OID2182" s="645"/>
      <c r="OIE2182" s="659"/>
      <c r="OIF2182" s="654"/>
      <c r="OIG2182" s="655"/>
      <c r="OIH2182" s="655"/>
      <c r="OII2182" s="1"/>
      <c r="OIJ2182" s="1"/>
      <c r="OIL2182" s="650"/>
      <c r="OIM2182" s="645"/>
      <c r="OIN2182" s="659"/>
      <c r="OIO2182" s="654"/>
      <c r="OIP2182" s="655"/>
      <c r="OIQ2182" s="655"/>
      <c r="OIR2182" s="1"/>
      <c r="OIS2182" s="1"/>
      <c r="OIU2182" s="650"/>
      <c r="OIV2182" s="645"/>
      <c r="OIW2182" s="659"/>
      <c r="OIX2182" s="654"/>
      <c r="OIY2182" s="655"/>
      <c r="OIZ2182" s="655"/>
      <c r="OJA2182" s="1"/>
      <c r="OJB2182" s="1"/>
      <c r="OJD2182" s="650"/>
      <c r="OJE2182" s="645"/>
      <c r="OJF2182" s="659"/>
      <c r="OJG2182" s="654"/>
      <c r="OJH2182" s="655"/>
      <c r="OJI2182" s="655"/>
      <c r="OJJ2182" s="1"/>
      <c r="OJK2182" s="1"/>
      <c r="OJM2182" s="650"/>
      <c r="OJN2182" s="645"/>
      <c r="OJO2182" s="659"/>
      <c r="OJP2182" s="654"/>
      <c r="OJQ2182" s="655"/>
      <c r="OJR2182" s="655"/>
      <c r="OJS2182" s="1"/>
      <c r="OJT2182" s="1"/>
      <c r="OJV2182" s="650"/>
      <c r="OJW2182" s="645"/>
      <c r="OJX2182" s="659"/>
      <c r="OJY2182" s="654"/>
      <c r="OJZ2182" s="655"/>
      <c r="OKA2182" s="655"/>
      <c r="OKB2182" s="1"/>
      <c r="OKC2182" s="1"/>
      <c r="OKE2182" s="650"/>
      <c r="OKF2182" s="645"/>
      <c r="OKG2182" s="659"/>
      <c r="OKH2182" s="654"/>
      <c r="OKI2182" s="655"/>
      <c r="OKJ2182" s="655"/>
      <c r="OKK2182" s="1"/>
      <c r="OKL2182" s="1"/>
      <c r="OKN2182" s="650"/>
      <c r="OKO2182" s="645"/>
      <c r="OKP2182" s="659"/>
      <c r="OKQ2182" s="654"/>
      <c r="OKR2182" s="655"/>
      <c r="OKS2182" s="655"/>
      <c r="OKT2182" s="1"/>
      <c r="OKU2182" s="1"/>
      <c r="OKW2182" s="650"/>
      <c r="OKX2182" s="645"/>
      <c r="OKY2182" s="659"/>
      <c r="OKZ2182" s="654"/>
      <c r="OLA2182" s="655"/>
      <c r="OLB2182" s="655"/>
      <c r="OLC2182" s="1"/>
      <c r="OLD2182" s="1"/>
      <c r="OLF2182" s="650"/>
      <c r="OLG2182" s="645"/>
      <c r="OLH2182" s="659"/>
      <c r="OLI2182" s="654"/>
      <c r="OLJ2182" s="655"/>
      <c r="OLK2182" s="655"/>
      <c r="OLL2182" s="1"/>
      <c r="OLM2182" s="1"/>
      <c r="OLO2182" s="650"/>
      <c r="OLP2182" s="645"/>
      <c r="OLQ2182" s="659"/>
      <c r="OLR2182" s="654"/>
      <c r="OLS2182" s="655"/>
      <c r="OLT2182" s="655"/>
      <c r="OLU2182" s="1"/>
      <c r="OLV2182" s="1"/>
      <c r="OLX2182" s="650"/>
      <c r="OLY2182" s="645"/>
      <c r="OLZ2182" s="659"/>
      <c r="OMA2182" s="654"/>
      <c r="OMB2182" s="655"/>
      <c r="OMC2182" s="655"/>
      <c r="OMD2182" s="1"/>
      <c r="OME2182" s="1"/>
      <c r="OMG2182" s="650"/>
      <c r="OMH2182" s="645"/>
      <c r="OMI2182" s="659"/>
      <c r="OMJ2182" s="654"/>
      <c r="OMK2182" s="655"/>
      <c r="OML2182" s="655"/>
      <c r="OMM2182" s="1"/>
      <c r="OMN2182" s="1"/>
      <c r="OMP2182" s="650"/>
      <c r="OMQ2182" s="645"/>
      <c r="OMR2182" s="659"/>
      <c r="OMS2182" s="654"/>
      <c r="OMT2182" s="655"/>
      <c r="OMU2182" s="655"/>
      <c r="OMV2182" s="1"/>
      <c r="OMW2182" s="1"/>
      <c r="OMY2182" s="650"/>
      <c r="OMZ2182" s="645"/>
      <c r="ONA2182" s="659"/>
      <c r="ONB2182" s="654"/>
      <c r="ONC2182" s="655"/>
      <c r="OND2182" s="655"/>
      <c r="ONE2182" s="1"/>
      <c r="ONF2182" s="1"/>
      <c r="ONH2182" s="650"/>
      <c r="ONI2182" s="645"/>
      <c r="ONJ2182" s="659"/>
      <c r="ONK2182" s="654"/>
      <c r="ONL2182" s="655"/>
      <c r="ONM2182" s="655"/>
      <c r="ONN2182" s="1"/>
      <c r="ONO2182" s="1"/>
      <c r="ONQ2182" s="650"/>
      <c r="ONR2182" s="645"/>
      <c r="ONS2182" s="659"/>
      <c r="ONT2182" s="654"/>
      <c r="ONU2182" s="655"/>
      <c r="ONV2182" s="655"/>
      <c r="ONW2182" s="1"/>
      <c r="ONX2182" s="1"/>
      <c r="ONZ2182" s="650"/>
      <c r="OOA2182" s="645"/>
      <c r="OOB2182" s="659"/>
      <c r="OOC2182" s="654"/>
      <c r="OOD2182" s="655"/>
      <c r="OOE2182" s="655"/>
      <c r="OOF2182" s="1"/>
      <c r="OOG2182" s="1"/>
      <c r="OOI2182" s="650"/>
      <c r="OOJ2182" s="645"/>
      <c r="OOK2182" s="659"/>
      <c r="OOL2182" s="654"/>
      <c r="OOM2182" s="655"/>
      <c r="OON2182" s="655"/>
      <c r="OOO2182" s="1"/>
      <c r="OOP2182" s="1"/>
      <c r="OOR2182" s="650"/>
      <c r="OOS2182" s="645"/>
      <c r="OOT2182" s="659"/>
      <c r="OOU2182" s="654"/>
      <c r="OOV2182" s="655"/>
      <c r="OOW2182" s="655"/>
      <c r="OOX2182" s="1"/>
      <c r="OOY2182" s="1"/>
      <c r="OPA2182" s="650"/>
      <c r="OPB2182" s="645"/>
      <c r="OPC2182" s="659"/>
      <c r="OPD2182" s="654"/>
      <c r="OPE2182" s="655"/>
      <c r="OPF2182" s="655"/>
      <c r="OPG2182" s="1"/>
      <c r="OPH2182" s="1"/>
      <c r="OPJ2182" s="650"/>
      <c r="OPK2182" s="645"/>
      <c r="OPL2182" s="659"/>
      <c r="OPM2182" s="654"/>
      <c r="OPN2182" s="655"/>
      <c r="OPO2182" s="655"/>
      <c r="OPP2182" s="1"/>
      <c r="OPQ2182" s="1"/>
      <c r="OPS2182" s="650"/>
      <c r="OPT2182" s="645"/>
      <c r="OPU2182" s="659"/>
      <c r="OPV2182" s="654"/>
      <c r="OPW2182" s="655"/>
      <c r="OPX2182" s="655"/>
      <c r="OPY2182" s="1"/>
      <c r="OPZ2182" s="1"/>
      <c r="OQB2182" s="650"/>
      <c r="OQC2182" s="645"/>
      <c r="OQD2182" s="659"/>
      <c r="OQE2182" s="654"/>
      <c r="OQF2182" s="655"/>
      <c r="OQG2182" s="655"/>
      <c r="OQH2182" s="1"/>
      <c r="OQI2182" s="1"/>
      <c r="OQK2182" s="650"/>
      <c r="OQL2182" s="645"/>
      <c r="OQM2182" s="659"/>
      <c r="OQN2182" s="654"/>
      <c r="OQO2182" s="655"/>
      <c r="OQP2182" s="655"/>
      <c r="OQQ2182" s="1"/>
      <c r="OQR2182" s="1"/>
      <c r="OQT2182" s="650"/>
      <c r="OQU2182" s="645"/>
      <c r="OQV2182" s="659"/>
      <c r="OQW2182" s="654"/>
      <c r="OQX2182" s="655"/>
      <c r="OQY2182" s="655"/>
      <c r="OQZ2182" s="1"/>
      <c r="ORA2182" s="1"/>
      <c r="ORC2182" s="650"/>
      <c r="ORD2182" s="645"/>
      <c r="ORE2182" s="659"/>
      <c r="ORF2182" s="654"/>
      <c r="ORG2182" s="655"/>
      <c r="ORH2182" s="655"/>
      <c r="ORI2182" s="1"/>
      <c r="ORJ2182" s="1"/>
      <c r="ORL2182" s="650"/>
      <c r="ORM2182" s="645"/>
      <c r="ORN2182" s="659"/>
      <c r="ORO2182" s="654"/>
      <c r="ORP2182" s="655"/>
      <c r="ORQ2182" s="655"/>
      <c r="ORR2182" s="1"/>
      <c r="ORS2182" s="1"/>
      <c r="ORU2182" s="650"/>
      <c r="ORV2182" s="645"/>
      <c r="ORW2182" s="659"/>
      <c r="ORX2182" s="654"/>
      <c r="ORY2182" s="655"/>
      <c r="ORZ2182" s="655"/>
      <c r="OSA2182" s="1"/>
      <c r="OSB2182" s="1"/>
      <c r="OSD2182" s="650"/>
      <c r="OSE2182" s="645"/>
      <c r="OSF2182" s="659"/>
      <c r="OSG2182" s="654"/>
      <c r="OSH2182" s="655"/>
      <c r="OSI2182" s="655"/>
      <c r="OSJ2182" s="1"/>
      <c r="OSK2182" s="1"/>
      <c r="OSM2182" s="650"/>
      <c r="OSN2182" s="645"/>
      <c r="OSO2182" s="659"/>
      <c r="OSP2182" s="654"/>
      <c r="OSQ2182" s="655"/>
      <c r="OSR2182" s="655"/>
      <c r="OSS2182" s="1"/>
      <c r="OST2182" s="1"/>
      <c r="OSV2182" s="650"/>
      <c r="OSW2182" s="645"/>
      <c r="OSX2182" s="659"/>
      <c r="OSY2182" s="654"/>
      <c r="OSZ2182" s="655"/>
      <c r="OTA2182" s="655"/>
      <c r="OTB2182" s="1"/>
      <c r="OTC2182" s="1"/>
      <c r="OTE2182" s="650"/>
      <c r="OTF2182" s="645"/>
      <c r="OTG2182" s="659"/>
      <c r="OTH2182" s="654"/>
      <c r="OTI2182" s="655"/>
      <c r="OTJ2182" s="655"/>
      <c r="OTK2182" s="1"/>
      <c r="OTL2182" s="1"/>
      <c r="OTN2182" s="650"/>
      <c r="OTO2182" s="645"/>
      <c r="OTP2182" s="659"/>
      <c r="OTQ2182" s="654"/>
      <c r="OTR2182" s="655"/>
      <c r="OTS2182" s="655"/>
      <c r="OTT2182" s="1"/>
      <c r="OTU2182" s="1"/>
      <c r="OTW2182" s="650"/>
      <c r="OTX2182" s="645"/>
      <c r="OTY2182" s="659"/>
      <c r="OTZ2182" s="654"/>
      <c r="OUA2182" s="655"/>
      <c r="OUB2182" s="655"/>
      <c r="OUC2182" s="1"/>
      <c r="OUD2182" s="1"/>
      <c r="OUF2182" s="650"/>
      <c r="OUG2182" s="645"/>
      <c r="OUH2182" s="659"/>
      <c r="OUI2182" s="654"/>
      <c r="OUJ2182" s="655"/>
      <c r="OUK2182" s="655"/>
      <c r="OUL2182" s="1"/>
      <c r="OUM2182" s="1"/>
      <c r="OUO2182" s="650"/>
      <c r="OUP2182" s="645"/>
      <c r="OUQ2182" s="659"/>
      <c r="OUR2182" s="654"/>
      <c r="OUS2182" s="655"/>
      <c r="OUT2182" s="655"/>
      <c r="OUU2182" s="1"/>
      <c r="OUV2182" s="1"/>
      <c r="OUX2182" s="650"/>
      <c r="OUY2182" s="645"/>
      <c r="OUZ2182" s="659"/>
      <c r="OVA2182" s="654"/>
      <c r="OVB2182" s="655"/>
      <c r="OVC2182" s="655"/>
      <c r="OVD2182" s="1"/>
      <c r="OVE2182" s="1"/>
      <c r="OVG2182" s="650"/>
      <c r="OVH2182" s="645"/>
      <c r="OVI2182" s="659"/>
      <c r="OVJ2182" s="654"/>
      <c r="OVK2182" s="655"/>
      <c r="OVL2182" s="655"/>
      <c r="OVM2182" s="1"/>
      <c r="OVN2182" s="1"/>
      <c r="OVP2182" s="650"/>
      <c r="OVQ2182" s="645"/>
      <c r="OVR2182" s="659"/>
      <c r="OVS2182" s="654"/>
      <c r="OVT2182" s="655"/>
      <c r="OVU2182" s="655"/>
      <c r="OVV2182" s="1"/>
      <c r="OVW2182" s="1"/>
      <c r="OVY2182" s="650"/>
      <c r="OVZ2182" s="645"/>
      <c r="OWA2182" s="659"/>
      <c r="OWB2182" s="654"/>
      <c r="OWC2182" s="655"/>
      <c r="OWD2182" s="655"/>
      <c r="OWE2182" s="1"/>
      <c r="OWF2182" s="1"/>
      <c r="OWH2182" s="650"/>
      <c r="OWI2182" s="645"/>
      <c r="OWJ2182" s="659"/>
      <c r="OWK2182" s="654"/>
      <c r="OWL2182" s="655"/>
      <c r="OWM2182" s="655"/>
      <c r="OWN2182" s="1"/>
      <c r="OWO2182" s="1"/>
      <c r="OWQ2182" s="650"/>
      <c r="OWR2182" s="645"/>
      <c r="OWS2182" s="659"/>
      <c r="OWT2182" s="654"/>
      <c r="OWU2182" s="655"/>
      <c r="OWV2182" s="655"/>
      <c r="OWW2182" s="1"/>
      <c r="OWX2182" s="1"/>
      <c r="OWZ2182" s="650"/>
      <c r="OXA2182" s="645"/>
      <c r="OXB2182" s="659"/>
      <c r="OXC2182" s="654"/>
      <c r="OXD2182" s="655"/>
      <c r="OXE2182" s="655"/>
      <c r="OXF2182" s="1"/>
      <c r="OXG2182" s="1"/>
      <c r="OXI2182" s="650"/>
      <c r="OXJ2182" s="645"/>
      <c r="OXK2182" s="659"/>
      <c r="OXL2182" s="654"/>
      <c r="OXM2182" s="655"/>
      <c r="OXN2182" s="655"/>
      <c r="OXO2182" s="1"/>
      <c r="OXP2182" s="1"/>
      <c r="OXR2182" s="650"/>
      <c r="OXS2182" s="645"/>
      <c r="OXT2182" s="659"/>
      <c r="OXU2182" s="654"/>
      <c r="OXV2182" s="655"/>
      <c r="OXW2182" s="655"/>
      <c r="OXX2182" s="1"/>
      <c r="OXY2182" s="1"/>
      <c r="OYA2182" s="650"/>
      <c r="OYB2182" s="645"/>
      <c r="OYC2182" s="659"/>
      <c r="OYD2182" s="654"/>
      <c r="OYE2182" s="655"/>
      <c r="OYF2182" s="655"/>
      <c r="OYG2182" s="1"/>
      <c r="OYH2182" s="1"/>
      <c r="OYJ2182" s="650"/>
      <c r="OYK2182" s="645"/>
      <c r="OYL2182" s="659"/>
      <c r="OYM2182" s="654"/>
      <c r="OYN2182" s="655"/>
      <c r="OYO2182" s="655"/>
      <c r="OYP2182" s="1"/>
      <c r="OYQ2182" s="1"/>
      <c r="OYS2182" s="650"/>
      <c r="OYT2182" s="645"/>
      <c r="OYU2182" s="659"/>
      <c r="OYV2182" s="654"/>
      <c r="OYW2182" s="655"/>
      <c r="OYX2182" s="655"/>
      <c r="OYY2182" s="1"/>
      <c r="OYZ2182" s="1"/>
      <c r="OZB2182" s="650"/>
      <c r="OZC2182" s="645"/>
      <c r="OZD2182" s="659"/>
      <c r="OZE2182" s="654"/>
      <c r="OZF2182" s="655"/>
      <c r="OZG2182" s="655"/>
      <c r="OZH2182" s="1"/>
      <c r="OZI2182" s="1"/>
      <c r="OZK2182" s="650"/>
      <c r="OZL2182" s="645"/>
      <c r="OZM2182" s="659"/>
      <c r="OZN2182" s="654"/>
      <c r="OZO2182" s="655"/>
      <c r="OZP2182" s="655"/>
      <c r="OZQ2182" s="1"/>
      <c r="OZR2182" s="1"/>
      <c r="OZT2182" s="650"/>
      <c r="OZU2182" s="645"/>
      <c r="OZV2182" s="659"/>
      <c r="OZW2182" s="654"/>
      <c r="OZX2182" s="655"/>
      <c r="OZY2182" s="655"/>
      <c r="OZZ2182" s="1"/>
      <c r="PAA2182" s="1"/>
      <c r="PAC2182" s="650"/>
      <c r="PAD2182" s="645"/>
      <c r="PAE2182" s="659"/>
      <c r="PAF2182" s="654"/>
      <c r="PAG2182" s="655"/>
      <c r="PAH2182" s="655"/>
      <c r="PAI2182" s="1"/>
      <c r="PAJ2182" s="1"/>
      <c r="PAL2182" s="650"/>
      <c r="PAM2182" s="645"/>
      <c r="PAN2182" s="659"/>
      <c r="PAO2182" s="654"/>
      <c r="PAP2182" s="655"/>
      <c r="PAQ2182" s="655"/>
      <c r="PAR2182" s="1"/>
      <c r="PAS2182" s="1"/>
      <c r="PAU2182" s="650"/>
      <c r="PAV2182" s="645"/>
      <c r="PAW2182" s="659"/>
      <c r="PAX2182" s="654"/>
      <c r="PAY2182" s="655"/>
      <c r="PAZ2182" s="655"/>
      <c r="PBA2182" s="1"/>
      <c r="PBB2182" s="1"/>
      <c r="PBD2182" s="650"/>
      <c r="PBE2182" s="645"/>
      <c r="PBF2182" s="659"/>
      <c r="PBG2182" s="654"/>
      <c r="PBH2182" s="655"/>
      <c r="PBI2182" s="655"/>
      <c r="PBJ2182" s="1"/>
      <c r="PBK2182" s="1"/>
      <c r="PBM2182" s="650"/>
      <c r="PBN2182" s="645"/>
      <c r="PBO2182" s="659"/>
      <c r="PBP2182" s="654"/>
      <c r="PBQ2182" s="655"/>
      <c r="PBR2182" s="655"/>
      <c r="PBS2182" s="1"/>
      <c r="PBT2182" s="1"/>
      <c r="PBV2182" s="650"/>
      <c r="PBW2182" s="645"/>
      <c r="PBX2182" s="659"/>
      <c r="PBY2182" s="654"/>
      <c r="PBZ2182" s="655"/>
      <c r="PCA2182" s="655"/>
      <c r="PCB2182" s="1"/>
      <c r="PCC2182" s="1"/>
      <c r="PCE2182" s="650"/>
      <c r="PCF2182" s="645"/>
      <c r="PCG2182" s="659"/>
      <c r="PCH2182" s="654"/>
      <c r="PCI2182" s="655"/>
      <c r="PCJ2182" s="655"/>
      <c r="PCK2182" s="1"/>
      <c r="PCL2182" s="1"/>
      <c r="PCN2182" s="650"/>
      <c r="PCO2182" s="645"/>
      <c r="PCP2182" s="659"/>
      <c r="PCQ2182" s="654"/>
      <c r="PCR2182" s="655"/>
      <c r="PCS2182" s="655"/>
      <c r="PCT2182" s="1"/>
      <c r="PCU2182" s="1"/>
      <c r="PCW2182" s="650"/>
      <c r="PCX2182" s="645"/>
      <c r="PCY2182" s="659"/>
      <c r="PCZ2182" s="654"/>
      <c r="PDA2182" s="655"/>
      <c r="PDB2182" s="655"/>
      <c r="PDC2182" s="1"/>
      <c r="PDD2182" s="1"/>
      <c r="PDF2182" s="650"/>
      <c r="PDG2182" s="645"/>
      <c r="PDH2182" s="659"/>
      <c r="PDI2182" s="654"/>
      <c r="PDJ2182" s="655"/>
      <c r="PDK2182" s="655"/>
      <c r="PDL2182" s="1"/>
      <c r="PDM2182" s="1"/>
      <c r="PDO2182" s="650"/>
      <c r="PDP2182" s="645"/>
      <c r="PDQ2182" s="659"/>
      <c r="PDR2182" s="654"/>
      <c r="PDS2182" s="655"/>
      <c r="PDT2182" s="655"/>
      <c r="PDU2182" s="1"/>
      <c r="PDV2182" s="1"/>
      <c r="PDX2182" s="650"/>
      <c r="PDY2182" s="645"/>
      <c r="PDZ2182" s="659"/>
      <c r="PEA2182" s="654"/>
      <c r="PEB2182" s="655"/>
      <c r="PEC2182" s="655"/>
      <c r="PED2182" s="1"/>
      <c r="PEE2182" s="1"/>
      <c r="PEG2182" s="650"/>
      <c r="PEH2182" s="645"/>
      <c r="PEI2182" s="659"/>
      <c r="PEJ2182" s="654"/>
      <c r="PEK2182" s="655"/>
      <c r="PEL2182" s="655"/>
      <c r="PEM2182" s="1"/>
      <c r="PEN2182" s="1"/>
      <c r="PEP2182" s="650"/>
      <c r="PEQ2182" s="645"/>
      <c r="PER2182" s="659"/>
      <c r="PES2182" s="654"/>
      <c r="PET2182" s="655"/>
      <c r="PEU2182" s="655"/>
      <c r="PEV2182" s="1"/>
      <c r="PEW2182" s="1"/>
      <c r="PEY2182" s="650"/>
      <c r="PEZ2182" s="645"/>
      <c r="PFA2182" s="659"/>
      <c r="PFB2182" s="654"/>
      <c r="PFC2182" s="655"/>
      <c r="PFD2182" s="655"/>
      <c r="PFE2182" s="1"/>
      <c r="PFF2182" s="1"/>
      <c r="PFH2182" s="650"/>
      <c r="PFI2182" s="645"/>
      <c r="PFJ2182" s="659"/>
      <c r="PFK2182" s="654"/>
      <c r="PFL2182" s="655"/>
      <c r="PFM2182" s="655"/>
      <c r="PFN2182" s="1"/>
      <c r="PFO2182" s="1"/>
      <c r="PFQ2182" s="650"/>
      <c r="PFR2182" s="645"/>
      <c r="PFS2182" s="659"/>
      <c r="PFT2182" s="654"/>
      <c r="PFU2182" s="655"/>
      <c r="PFV2182" s="655"/>
      <c r="PFW2182" s="1"/>
      <c r="PFX2182" s="1"/>
      <c r="PFZ2182" s="650"/>
      <c r="PGA2182" s="645"/>
      <c r="PGB2182" s="659"/>
      <c r="PGC2182" s="654"/>
      <c r="PGD2182" s="655"/>
      <c r="PGE2182" s="655"/>
      <c r="PGF2182" s="1"/>
      <c r="PGG2182" s="1"/>
      <c r="PGI2182" s="650"/>
      <c r="PGJ2182" s="645"/>
      <c r="PGK2182" s="659"/>
      <c r="PGL2182" s="654"/>
      <c r="PGM2182" s="655"/>
      <c r="PGN2182" s="655"/>
      <c r="PGO2182" s="1"/>
      <c r="PGP2182" s="1"/>
      <c r="PGR2182" s="650"/>
      <c r="PGS2182" s="645"/>
      <c r="PGT2182" s="659"/>
      <c r="PGU2182" s="654"/>
      <c r="PGV2182" s="655"/>
      <c r="PGW2182" s="655"/>
      <c r="PGX2182" s="1"/>
      <c r="PGY2182" s="1"/>
      <c r="PHA2182" s="650"/>
      <c r="PHB2182" s="645"/>
      <c r="PHC2182" s="659"/>
      <c r="PHD2182" s="654"/>
      <c r="PHE2182" s="655"/>
      <c r="PHF2182" s="655"/>
      <c r="PHG2182" s="1"/>
      <c r="PHH2182" s="1"/>
      <c r="PHJ2182" s="650"/>
      <c r="PHK2182" s="645"/>
      <c r="PHL2182" s="659"/>
      <c r="PHM2182" s="654"/>
      <c r="PHN2182" s="655"/>
      <c r="PHO2182" s="655"/>
      <c r="PHP2182" s="1"/>
      <c r="PHQ2182" s="1"/>
      <c r="PHS2182" s="650"/>
      <c r="PHT2182" s="645"/>
      <c r="PHU2182" s="659"/>
      <c r="PHV2182" s="654"/>
      <c r="PHW2182" s="655"/>
      <c r="PHX2182" s="655"/>
      <c r="PHY2182" s="1"/>
      <c r="PHZ2182" s="1"/>
      <c r="PIB2182" s="650"/>
      <c r="PIC2182" s="645"/>
      <c r="PID2182" s="659"/>
      <c r="PIE2182" s="654"/>
      <c r="PIF2182" s="655"/>
      <c r="PIG2182" s="655"/>
      <c r="PIH2182" s="1"/>
      <c r="PII2182" s="1"/>
      <c r="PIK2182" s="650"/>
      <c r="PIL2182" s="645"/>
      <c r="PIM2182" s="659"/>
      <c r="PIN2182" s="654"/>
      <c r="PIO2182" s="655"/>
      <c r="PIP2182" s="655"/>
      <c r="PIQ2182" s="1"/>
      <c r="PIR2182" s="1"/>
      <c r="PIT2182" s="650"/>
      <c r="PIU2182" s="645"/>
      <c r="PIV2182" s="659"/>
      <c r="PIW2182" s="654"/>
      <c r="PIX2182" s="655"/>
      <c r="PIY2182" s="655"/>
      <c r="PIZ2182" s="1"/>
      <c r="PJA2182" s="1"/>
      <c r="PJC2182" s="650"/>
      <c r="PJD2182" s="645"/>
      <c r="PJE2182" s="659"/>
      <c r="PJF2182" s="654"/>
      <c r="PJG2182" s="655"/>
      <c r="PJH2182" s="655"/>
      <c r="PJI2182" s="1"/>
      <c r="PJJ2182" s="1"/>
      <c r="PJL2182" s="650"/>
      <c r="PJM2182" s="645"/>
      <c r="PJN2182" s="659"/>
      <c r="PJO2182" s="654"/>
      <c r="PJP2182" s="655"/>
      <c r="PJQ2182" s="655"/>
      <c r="PJR2182" s="1"/>
      <c r="PJS2182" s="1"/>
      <c r="PJU2182" s="650"/>
      <c r="PJV2182" s="645"/>
      <c r="PJW2182" s="659"/>
      <c r="PJX2182" s="654"/>
      <c r="PJY2182" s="655"/>
      <c r="PJZ2182" s="655"/>
      <c r="PKA2182" s="1"/>
      <c r="PKB2182" s="1"/>
      <c r="PKD2182" s="650"/>
      <c r="PKE2182" s="645"/>
      <c r="PKF2182" s="659"/>
      <c r="PKG2182" s="654"/>
      <c r="PKH2182" s="655"/>
      <c r="PKI2182" s="655"/>
      <c r="PKJ2182" s="1"/>
      <c r="PKK2182" s="1"/>
      <c r="PKM2182" s="650"/>
      <c r="PKN2182" s="645"/>
      <c r="PKO2182" s="659"/>
      <c r="PKP2182" s="654"/>
      <c r="PKQ2182" s="655"/>
      <c r="PKR2182" s="655"/>
      <c r="PKS2182" s="1"/>
      <c r="PKT2182" s="1"/>
      <c r="PKV2182" s="650"/>
      <c r="PKW2182" s="645"/>
      <c r="PKX2182" s="659"/>
      <c r="PKY2182" s="654"/>
      <c r="PKZ2182" s="655"/>
      <c r="PLA2182" s="655"/>
      <c r="PLB2182" s="1"/>
      <c r="PLC2182" s="1"/>
      <c r="PLE2182" s="650"/>
      <c r="PLF2182" s="645"/>
      <c r="PLG2182" s="659"/>
      <c r="PLH2182" s="654"/>
      <c r="PLI2182" s="655"/>
      <c r="PLJ2182" s="655"/>
      <c r="PLK2182" s="1"/>
      <c r="PLL2182" s="1"/>
      <c r="PLN2182" s="650"/>
      <c r="PLO2182" s="645"/>
      <c r="PLP2182" s="659"/>
      <c r="PLQ2182" s="654"/>
      <c r="PLR2182" s="655"/>
      <c r="PLS2182" s="655"/>
      <c r="PLT2182" s="1"/>
      <c r="PLU2182" s="1"/>
      <c r="PLW2182" s="650"/>
      <c r="PLX2182" s="645"/>
      <c r="PLY2182" s="659"/>
      <c r="PLZ2182" s="654"/>
      <c r="PMA2182" s="655"/>
      <c r="PMB2182" s="655"/>
      <c r="PMC2182" s="1"/>
      <c r="PMD2182" s="1"/>
      <c r="PMF2182" s="650"/>
      <c r="PMG2182" s="645"/>
      <c r="PMH2182" s="659"/>
      <c r="PMI2182" s="654"/>
      <c r="PMJ2182" s="655"/>
      <c r="PMK2182" s="655"/>
      <c r="PML2182" s="1"/>
      <c r="PMM2182" s="1"/>
      <c r="PMO2182" s="650"/>
      <c r="PMP2182" s="645"/>
      <c r="PMQ2182" s="659"/>
      <c r="PMR2182" s="654"/>
      <c r="PMS2182" s="655"/>
      <c r="PMT2182" s="655"/>
      <c r="PMU2182" s="1"/>
      <c r="PMV2182" s="1"/>
      <c r="PMX2182" s="650"/>
      <c r="PMY2182" s="645"/>
      <c r="PMZ2182" s="659"/>
      <c r="PNA2182" s="654"/>
      <c r="PNB2182" s="655"/>
      <c r="PNC2182" s="655"/>
      <c r="PND2182" s="1"/>
      <c r="PNE2182" s="1"/>
      <c r="PNG2182" s="650"/>
      <c r="PNH2182" s="645"/>
      <c r="PNI2182" s="659"/>
      <c r="PNJ2182" s="654"/>
      <c r="PNK2182" s="655"/>
      <c r="PNL2182" s="655"/>
      <c r="PNM2182" s="1"/>
      <c r="PNN2182" s="1"/>
      <c r="PNP2182" s="650"/>
      <c r="PNQ2182" s="645"/>
      <c r="PNR2182" s="659"/>
      <c r="PNS2182" s="654"/>
      <c r="PNT2182" s="655"/>
      <c r="PNU2182" s="655"/>
      <c r="PNV2182" s="1"/>
      <c r="PNW2182" s="1"/>
      <c r="PNY2182" s="650"/>
      <c r="PNZ2182" s="645"/>
      <c r="POA2182" s="659"/>
      <c r="POB2182" s="654"/>
      <c r="POC2182" s="655"/>
      <c r="POD2182" s="655"/>
      <c r="POE2182" s="1"/>
      <c r="POF2182" s="1"/>
      <c r="POH2182" s="650"/>
      <c r="POI2182" s="645"/>
      <c r="POJ2182" s="659"/>
      <c r="POK2182" s="654"/>
      <c r="POL2182" s="655"/>
      <c r="POM2182" s="655"/>
      <c r="PON2182" s="1"/>
      <c r="POO2182" s="1"/>
      <c r="POQ2182" s="650"/>
      <c r="POR2182" s="645"/>
      <c r="POS2182" s="659"/>
      <c r="POT2182" s="654"/>
      <c r="POU2182" s="655"/>
      <c r="POV2182" s="655"/>
      <c r="POW2182" s="1"/>
      <c r="POX2182" s="1"/>
      <c r="POZ2182" s="650"/>
      <c r="PPA2182" s="645"/>
      <c r="PPB2182" s="659"/>
      <c r="PPC2182" s="654"/>
      <c r="PPD2182" s="655"/>
      <c r="PPE2182" s="655"/>
      <c r="PPF2182" s="1"/>
      <c r="PPG2182" s="1"/>
      <c r="PPI2182" s="650"/>
      <c r="PPJ2182" s="645"/>
      <c r="PPK2182" s="659"/>
      <c r="PPL2182" s="654"/>
      <c r="PPM2182" s="655"/>
      <c r="PPN2182" s="655"/>
      <c r="PPO2182" s="1"/>
      <c r="PPP2182" s="1"/>
      <c r="PPR2182" s="650"/>
      <c r="PPS2182" s="645"/>
      <c r="PPT2182" s="659"/>
      <c r="PPU2182" s="654"/>
      <c r="PPV2182" s="655"/>
      <c r="PPW2182" s="655"/>
      <c r="PPX2182" s="1"/>
      <c r="PPY2182" s="1"/>
      <c r="PQA2182" s="650"/>
      <c r="PQB2182" s="645"/>
      <c r="PQC2182" s="659"/>
      <c r="PQD2182" s="654"/>
      <c r="PQE2182" s="655"/>
      <c r="PQF2182" s="655"/>
      <c r="PQG2182" s="1"/>
      <c r="PQH2182" s="1"/>
      <c r="PQJ2182" s="650"/>
      <c r="PQK2182" s="645"/>
      <c r="PQL2182" s="659"/>
      <c r="PQM2182" s="654"/>
      <c r="PQN2182" s="655"/>
      <c r="PQO2182" s="655"/>
      <c r="PQP2182" s="1"/>
      <c r="PQQ2182" s="1"/>
      <c r="PQS2182" s="650"/>
      <c r="PQT2182" s="645"/>
      <c r="PQU2182" s="659"/>
      <c r="PQV2182" s="654"/>
      <c r="PQW2182" s="655"/>
      <c r="PQX2182" s="655"/>
      <c r="PQY2182" s="1"/>
      <c r="PQZ2182" s="1"/>
      <c r="PRB2182" s="650"/>
      <c r="PRC2182" s="645"/>
      <c r="PRD2182" s="659"/>
      <c r="PRE2182" s="654"/>
      <c r="PRF2182" s="655"/>
      <c r="PRG2182" s="655"/>
      <c r="PRH2182" s="1"/>
      <c r="PRI2182" s="1"/>
      <c r="PRK2182" s="650"/>
      <c r="PRL2182" s="645"/>
      <c r="PRM2182" s="659"/>
      <c r="PRN2182" s="654"/>
      <c r="PRO2182" s="655"/>
      <c r="PRP2182" s="655"/>
      <c r="PRQ2182" s="1"/>
      <c r="PRR2182" s="1"/>
      <c r="PRT2182" s="650"/>
      <c r="PRU2182" s="645"/>
      <c r="PRV2182" s="659"/>
      <c r="PRW2182" s="654"/>
      <c r="PRX2182" s="655"/>
      <c r="PRY2182" s="655"/>
      <c r="PRZ2182" s="1"/>
      <c r="PSA2182" s="1"/>
      <c r="PSC2182" s="650"/>
      <c r="PSD2182" s="645"/>
      <c r="PSE2182" s="659"/>
      <c r="PSF2182" s="654"/>
      <c r="PSG2182" s="655"/>
      <c r="PSH2182" s="655"/>
      <c r="PSI2182" s="1"/>
      <c r="PSJ2182" s="1"/>
      <c r="PSL2182" s="650"/>
      <c r="PSM2182" s="645"/>
      <c r="PSN2182" s="659"/>
      <c r="PSO2182" s="654"/>
      <c r="PSP2182" s="655"/>
      <c r="PSQ2182" s="655"/>
      <c r="PSR2182" s="1"/>
      <c r="PSS2182" s="1"/>
      <c r="PSU2182" s="650"/>
      <c r="PSV2182" s="645"/>
      <c r="PSW2182" s="659"/>
      <c r="PSX2182" s="654"/>
      <c r="PSY2182" s="655"/>
      <c r="PSZ2182" s="655"/>
      <c r="PTA2182" s="1"/>
      <c r="PTB2182" s="1"/>
      <c r="PTD2182" s="650"/>
      <c r="PTE2182" s="645"/>
      <c r="PTF2182" s="659"/>
      <c r="PTG2182" s="654"/>
      <c r="PTH2182" s="655"/>
      <c r="PTI2182" s="655"/>
      <c r="PTJ2182" s="1"/>
      <c r="PTK2182" s="1"/>
      <c r="PTM2182" s="650"/>
      <c r="PTN2182" s="645"/>
      <c r="PTO2182" s="659"/>
      <c r="PTP2182" s="654"/>
      <c r="PTQ2182" s="655"/>
      <c r="PTR2182" s="655"/>
      <c r="PTS2182" s="1"/>
      <c r="PTT2182" s="1"/>
      <c r="PTV2182" s="650"/>
      <c r="PTW2182" s="645"/>
      <c r="PTX2182" s="659"/>
      <c r="PTY2182" s="654"/>
      <c r="PTZ2182" s="655"/>
      <c r="PUA2182" s="655"/>
      <c r="PUB2182" s="1"/>
      <c r="PUC2182" s="1"/>
      <c r="PUE2182" s="650"/>
      <c r="PUF2182" s="645"/>
      <c r="PUG2182" s="659"/>
      <c r="PUH2182" s="654"/>
      <c r="PUI2182" s="655"/>
      <c r="PUJ2182" s="655"/>
      <c r="PUK2182" s="1"/>
      <c r="PUL2182" s="1"/>
      <c r="PUN2182" s="650"/>
      <c r="PUO2182" s="645"/>
      <c r="PUP2182" s="659"/>
      <c r="PUQ2182" s="654"/>
      <c r="PUR2182" s="655"/>
      <c r="PUS2182" s="655"/>
      <c r="PUT2182" s="1"/>
      <c r="PUU2182" s="1"/>
      <c r="PUW2182" s="650"/>
      <c r="PUX2182" s="645"/>
      <c r="PUY2182" s="659"/>
      <c r="PUZ2182" s="654"/>
      <c r="PVA2182" s="655"/>
      <c r="PVB2182" s="655"/>
      <c r="PVC2182" s="1"/>
      <c r="PVD2182" s="1"/>
      <c r="PVF2182" s="650"/>
      <c r="PVG2182" s="645"/>
      <c r="PVH2182" s="659"/>
      <c r="PVI2182" s="654"/>
      <c r="PVJ2182" s="655"/>
      <c r="PVK2182" s="655"/>
      <c r="PVL2182" s="1"/>
      <c r="PVM2182" s="1"/>
      <c r="PVO2182" s="650"/>
      <c r="PVP2182" s="645"/>
      <c r="PVQ2182" s="659"/>
      <c r="PVR2182" s="654"/>
      <c r="PVS2182" s="655"/>
      <c r="PVT2182" s="655"/>
      <c r="PVU2182" s="1"/>
      <c r="PVV2182" s="1"/>
      <c r="PVX2182" s="650"/>
      <c r="PVY2182" s="645"/>
      <c r="PVZ2182" s="659"/>
      <c r="PWA2182" s="654"/>
      <c r="PWB2182" s="655"/>
      <c r="PWC2182" s="655"/>
      <c r="PWD2182" s="1"/>
      <c r="PWE2182" s="1"/>
      <c r="PWG2182" s="650"/>
      <c r="PWH2182" s="645"/>
      <c r="PWI2182" s="659"/>
      <c r="PWJ2182" s="654"/>
      <c r="PWK2182" s="655"/>
      <c r="PWL2182" s="655"/>
      <c r="PWM2182" s="1"/>
      <c r="PWN2182" s="1"/>
      <c r="PWP2182" s="650"/>
      <c r="PWQ2182" s="645"/>
      <c r="PWR2182" s="659"/>
      <c r="PWS2182" s="654"/>
      <c r="PWT2182" s="655"/>
      <c r="PWU2182" s="655"/>
      <c r="PWV2182" s="1"/>
      <c r="PWW2182" s="1"/>
      <c r="PWY2182" s="650"/>
      <c r="PWZ2182" s="645"/>
      <c r="PXA2182" s="659"/>
      <c r="PXB2182" s="654"/>
      <c r="PXC2182" s="655"/>
      <c r="PXD2182" s="655"/>
      <c r="PXE2182" s="1"/>
      <c r="PXF2182" s="1"/>
      <c r="PXH2182" s="650"/>
      <c r="PXI2182" s="645"/>
      <c r="PXJ2182" s="659"/>
      <c r="PXK2182" s="654"/>
      <c r="PXL2182" s="655"/>
      <c r="PXM2182" s="655"/>
      <c r="PXN2182" s="1"/>
      <c r="PXO2182" s="1"/>
      <c r="PXQ2182" s="650"/>
      <c r="PXR2182" s="645"/>
      <c r="PXS2182" s="659"/>
      <c r="PXT2182" s="654"/>
      <c r="PXU2182" s="655"/>
      <c r="PXV2182" s="655"/>
      <c r="PXW2182" s="1"/>
      <c r="PXX2182" s="1"/>
      <c r="PXZ2182" s="650"/>
      <c r="PYA2182" s="645"/>
      <c r="PYB2182" s="659"/>
      <c r="PYC2182" s="654"/>
      <c r="PYD2182" s="655"/>
      <c r="PYE2182" s="655"/>
      <c r="PYF2182" s="1"/>
      <c r="PYG2182" s="1"/>
      <c r="PYI2182" s="650"/>
      <c r="PYJ2182" s="645"/>
      <c r="PYK2182" s="659"/>
      <c r="PYL2182" s="654"/>
      <c r="PYM2182" s="655"/>
      <c r="PYN2182" s="655"/>
      <c r="PYO2182" s="1"/>
      <c r="PYP2182" s="1"/>
      <c r="PYR2182" s="650"/>
      <c r="PYS2182" s="645"/>
      <c r="PYT2182" s="659"/>
      <c r="PYU2182" s="654"/>
      <c r="PYV2182" s="655"/>
      <c r="PYW2182" s="655"/>
      <c r="PYX2182" s="1"/>
      <c r="PYY2182" s="1"/>
      <c r="PZA2182" s="650"/>
      <c r="PZB2182" s="645"/>
      <c r="PZC2182" s="659"/>
      <c r="PZD2182" s="654"/>
      <c r="PZE2182" s="655"/>
      <c r="PZF2182" s="655"/>
      <c r="PZG2182" s="1"/>
      <c r="PZH2182" s="1"/>
      <c r="PZJ2182" s="650"/>
      <c r="PZK2182" s="645"/>
      <c r="PZL2182" s="659"/>
      <c r="PZM2182" s="654"/>
      <c r="PZN2182" s="655"/>
      <c r="PZO2182" s="655"/>
      <c r="PZP2182" s="1"/>
      <c r="PZQ2182" s="1"/>
      <c r="PZS2182" s="650"/>
      <c r="PZT2182" s="645"/>
      <c r="PZU2182" s="659"/>
      <c r="PZV2182" s="654"/>
      <c r="PZW2182" s="655"/>
      <c r="PZX2182" s="655"/>
      <c r="PZY2182" s="1"/>
      <c r="PZZ2182" s="1"/>
      <c r="QAB2182" s="650"/>
      <c r="QAC2182" s="645"/>
      <c r="QAD2182" s="659"/>
      <c r="QAE2182" s="654"/>
      <c r="QAF2182" s="655"/>
      <c r="QAG2182" s="655"/>
      <c r="QAH2182" s="1"/>
      <c r="QAI2182" s="1"/>
      <c r="QAK2182" s="650"/>
      <c r="QAL2182" s="645"/>
      <c r="QAM2182" s="659"/>
      <c r="QAN2182" s="654"/>
      <c r="QAO2182" s="655"/>
      <c r="QAP2182" s="655"/>
      <c r="QAQ2182" s="1"/>
      <c r="QAR2182" s="1"/>
      <c r="QAT2182" s="650"/>
      <c r="QAU2182" s="645"/>
      <c r="QAV2182" s="659"/>
      <c r="QAW2182" s="654"/>
      <c r="QAX2182" s="655"/>
      <c r="QAY2182" s="655"/>
      <c r="QAZ2182" s="1"/>
      <c r="QBA2182" s="1"/>
      <c r="QBC2182" s="650"/>
      <c r="QBD2182" s="645"/>
      <c r="QBE2182" s="659"/>
      <c r="QBF2182" s="654"/>
      <c r="QBG2182" s="655"/>
      <c r="QBH2182" s="655"/>
      <c r="QBI2182" s="1"/>
      <c r="QBJ2182" s="1"/>
      <c r="QBL2182" s="650"/>
      <c r="QBM2182" s="645"/>
      <c r="QBN2182" s="659"/>
      <c r="QBO2182" s="654"/>
      <c r="QBP2182" s="655"/>
      <c r="QBQ2182" s="655"/>
      <c r="QBR2182" s="1"/>
      <c r="QBS2182" s="1"/>
      <c r="QBU2182" s="650"/>
      <c r="QBV2182" s="645"/>
      <c r="QBW2182" s="659"/>
      <c r="QBX2182" s="654"/>
      <c r="QBY2182" s="655"/>
      <c r="QBZ2182" s="655"/>
      <c r="QCA2182" s="1"/>
      <c r="QCB2182" s="1"/>
      <c r="QCD2182" s="650"/>
      <c r="QCE2182" s="645"/>
      <c r="QCF2182" s="659"/>
      <c r="QCG2182" s="654"/>
      <c r="QCH2182" s="655"/>
      <c r="QCI2182" s="655"/>
      <c r="QCJ2182" s="1"/>
      <c r="QCK2182" s="1"/>
      <c r="QCM2182" s="650"/>
      <c r="QCN2182" s="645"/>
      <c r="QCO2182" s="659"/>
      <c r="QCP2182" s="654"/>
      <c r="QCQ2182" s="655"/>
      <c r="QCR2182" s="655"/>
      <c r="QCS2182" s="1"/>
      <c r="QCT2182" s="1"/>
      <c r="QCV2182" s="650"/>
      <c r="QCW2182" s="645"/>
      <c r="QCX2182" s="659"/>
      <c r="QCY2182" s="654"/>
      <c r="QCZ2182" s="655"/>
      <c r="QDA2182" s="655"/>
      <c r="QDB2182" s="1"/>
      <c r="QDC2182" s="1"/>
      <c r="QDE2182" s="650"/>
      <c r="QDF2182" s="645"/>
      <c r="QDG2182" s="659"/>
      <c r="QDH2182" s="654"/>
      <c r="QDI2182" s="655"/>
      <c r="QDJ2182" s="655"/>
      <c r="QDK2182" s="1"/>
      <c r="QDL2182" s="1"/>
      <c r="QDN2182" s="650"/>
      <c r="QDO2182" s="645"/>
      <c r="QDP2182" s="659"/>
      <c r="QDQ2182" s="654"/>
      <c r="QDR2182" s="655"/>
      <c r="QDS2182" s="655"/>
      <c r="QDT2182" s="1"/>
      <c r="QDU2182" s="1"/>
      <c r="QDW2182" s="650"/>
      <c r="QDX2182" s="645"/>
      <c r="QDY2182" s="659"/>
      <c r="QDZ2182" s="654"/>
      <c r="QEA2182" s="655"/>
      <c r="QEB2182" s="655"/>
      <c r="QEC2182" s="1"/>
      <c r="QED2182" s="1"/>
      <c r="QEF2182" s="650"/>
      <c r="QEG2182" s="645"/>
      <c r="QEH2182" s="659"/>
      <c r="QEI2182" s="654"/>
      <c r="QEJ2182" s="655"/>
      <c r="QEK2182" s="655"/>
      <c r="QEL2182" s="1"/>
      <c r="QEM2182" s="1"/>
      <c r="QEO2182" s="650"/>
      <c r="QEP2182" s="645"/>
      <c r="QEQ2182" s="659"/>
      <c r="QER2182" s="654"/>
      <c r="QES2182" s="655"/>
      <c r="QET2182" s="655"/>
      <c r="QEU2182" s="1"/>
      <c r="QEV2182" s="1"/>
      <c r="QEX2182" s="650"/>
      <c r="QEY2182" s="645"/>
      <c r="QEZ2182" s="659"/>
      <c r="QFA2182" s="654"/>
      <c r="QFB2182" s="655"/>
      <c r="QFC2182" s="655"/>
      <c r="QFD2182" s="1"/>
      <c r="QFE2182" s="1"/>
      <c r="QFG2182" s="650"/>
      <c r="QFH2182" s="645"/>
      <c r="QFI2182" s="659"/>
      <c r="QFJ2182" s="654"/>
      <c r="QFK2182" s="655"/>
      <c r="QFL2182" s="655"/>
      <c r="QFM2182" s="1"/>
      <c r="QFN2182" s="1"/>
      <c r="QFP2182" s="650"/>
      <c r="QFQ2182" s="645"/>
      <c r="QFR2182" s="659"/>
      <c r="QFS2182" s="654"/>
      <c r="QFT2182" s="655"/>
      <c r="QFU2182" s="655"/>
      <c r="QFV2182" s="1"/>
      <c r="QFW2182" s="1"/>
      <c r="QFY2182" s="650"/>
      <c r="QFZ2182" s="645"/>
      <c r="QGA2182" s="659"/>
      <c r="QGB2182" s="654"/>
      <c r="QGC2182" s="655"/>
      <c r="QGD2182" s="655"/>
      <c r="QGE2182" s="1"/>
      <c r="QGF2182" s="1"/>
      <c r="QGH2182" s="650"/>
      <c r="QGI2182" s="645"/>
      <c r="QGJ2182" s="659"/>
      <c r="QGK2182" s="654"/>
      <c r="QGL2182" s="655"/>
      <c r="QGM2182" s="655"/>
      <c r="QGN2182" s="1"/>
      <c r="QGO2182" s="1"/>
      <c r="QGQ2182" s="650"/>
      <c r="QGR2182" s="645"/>
      <c r="QGS2182" s="659"/>
      <c r="QGT2182" s="654"/>
      <c r="QGU2182" s="655"/>
      <c r="QGV2182" s="655"/>
      <c r="QGW2182" s="1"/>
      <c r="QGX2182" s="1"/>
      <c r="QGZ2182" s="650"/>
      <c r="QHA2182" s="645"/>
      <c r="QHB2182" s="659"/>
      <c r="QHC2182" s="654"/>
      <c r="QHD2182" s="655"/>
      <c r="QHE2182" s="655"/>
      <c r="QHF2182" s="1"/>
      <c r="QHG2182" s="1"/>
      <c r="QHI2182" s="650"/>
      <c r="QHJ2182" s="645"/>
      <c r="QHK2182" s="659"/>
      <c r="QHL2182" s="654"/>
      <c r="QHM2182" s="655"/>
      <c r="QHN2182" s="655"/>
      <c r="QHO2182" s="1"/>
      <c r="QHP2182" s="1"/>
      <c r="QHR2182" s="650"/>
      <c r="QHS2182" s="645"/>
      <c r="QHT2182" s="659"/>
      <c r="QHU2182" s="654"/>
      <c r="QHV2182" s="655"/>
      <c r="QHW2182" s="655"/>
      <c r="QHX2182" s="1"/>
      <c r="QHY2182" s="1"/>
      <c r="QIA2182" s="650"/>
      <c r="QIB2182" s="645"/>
      <c r="QIC2182" s="659"/>
      <c r="QID2182" s="654"/>
      <c r="QIE2182" s="655"/>
      <c r="QIF2182" s="655"/>
      <c r="QIG2182" s="1"/>
      <c r="QIH2182" s="1"/>
      <c r="QIJ2182" s="650"/>
      <c r="QIK2182" s="645"/>
      <c r="QIL2182" s="659"/>
      <c r="QIM2182" s="654"/>
      <c r="QIN2182" s="655"/>
      <c r="QIO2182" s="655"/>
      <c r="QIP2182" s="1"/>
      <c r="QIQ2182" s="1"/>
      <c r="QIS2182" s="650"/>
      <c r="QIT2182" s="645"/>
      <c r="QIU2182" s="659"/>
      <c r="QIV2182" s="654"/>
      <c r="QIW2182" s="655"/>
      <c r="QIX2182" s="655"/>
      <c r="QIY2182" s="1"/>
      <c r="QIZ2182" s="1"/>
      <c r="QJB2182" s="650"/>
      <c r="QJC2182" s="645"/>
      <c r="QJD2182" s="659"/>
      <c r="QJE2182" s="654"/>
      <c r="QJF2182" s="655"/>
      <c r="QJG2182" s="655"/>
      <c r="QJH2182" s="1"/>
      <c r="QJI2182" s="1"/>
      <c r="QJK2182" s="650"/>
      <c r="QJL2182" s="645"/>
      <c r="QJM2182" s="659"/>
      <c r="QJN2182" s="654"/>
      <c r="QJO2182" s="655"/>
      <c r="QJP2182" s="655"/>
      <c r="QJQ2182" s="1"/>
      <c r="QJR2182" s="1"/>
      <c r="QJT2182" s="650"/>
      <c r="QJU2182" s="645"/>
      <c r="QJV2182" s="659"/>
      <c r="QJW2182" s="654"/>
      <c r="QJX2182" s="655"/>
      <c r="QJY2182" s="655"/>
      <c r="QJZ2182" s="1"/>
      <c r="QKA2182" s="1"/>
      <c r="QKC2182" s="650"/>
      <c r="QKD2182" s="645"/>
      <c r="QKE2182" s="659"/>
      <c r="QKF2182" s="654"/>
      <c r="QKG2182" s="655"/>
      <c r="QKH2182" s="655"/>
      <c r="QKI2182" s="1"/>
      <c r="QKJ2182" s="1"/>
      <c r="QKL2182" s="650"/>
      <c r="QKM2182" s="645"/>
      <c r="QKN2182" s="659"/>
      <c r="QKO2182" s="654"/>
      <c r="QKP2182" s="655"/>
      <c r="QKQ2182" s="655"/>
      <c r="QKR2182" s="1"/>
      <c r="QKS2182" s="1"/>
      <c r="QKU2182" s="650"/>
      <c r="QKV2182" s="645"/>
      <c r="QKW2182" s="659"/>
      <c r="QKX2182" s="654"/>
      <c r="QKY2182" s="655"/>
      <c r="QKZ2182" s="655"/>
      <c r="QLA2182" s="1"/>
      <c r="QLB2182" s="1"/>
      <c r="QLD2182" s="650"/>
      <c r="QLE2182" s="645"/>
      <c r="QLF2182" s="659"/>
      <c r="QLG2182" s="654"/>
      <c r="QLH2182" s="655"/>
      <c r="QLI2182" s="655"/>
      <c r="QLJ2182" s="1"/>
      <c r="QLK2182" s="1"/>
      <c r="QLM2182" s="650"/>
      <c r="QLN2182" s="645"/>
      <c r="QLO2182" s="659"/>
      <c r="QLP2182" s="654"/>
      <c r="QLQ2182" s="655"/>
      <c r="QLR2182" s="655"/>
      <c r="QLS2182" s="1"/>
      <c r="QLT2182" s="1"/>
      <c r="QLV2182" s="650"/>
      <c r="QLW2182" s="645"/>
      <c r="QLX2182" s="659"/>
      <c r="QLY2182" s="654"/>
      <c r="QLZ2182" s="655"/>
      <c r="QMA2182" s="655"/>
      <c r="QMB2182" s="1"/>
      <c r="QMC2182" s="1"/>
      <c r="QME2182" s="650"/>
      <c r="QMF2182" s="645"/>
      <c r="QMG2182" s="659"/>
      <c r="QMH2182" s="654"/>
      <c r="QMI2182" s="655"/>
      <c r="QMJ2182" s="655"/>
      <c r="QMK2182" s="1"/>
      <c r="QML2182" s="1"/>
      <c r="QMN2182" s="650"/>
      <c r="QMO2182" s="645"/>
      <c r="QMP2182" s="659"/>
      <c r="QMQ2182" s="654"/>
      <c r="QMR2182" s="655"/>
      <c r="QMS2182" s="655"/>
      <c r="QMT2182" s="1"/>
      <c r="QMU2182" s="1"/>
      <c r="QMW2182" s="650"/>
      <c r="QMX2182" s="645"/>
      <c r="QMY2182" s="659"/>
      <c r="QMZ2182" s="654"/>
      <c r="QNA2182" s="655"/>
      <c r="QNB2182" s="655"/>
      <c r="QNC2182" s="1"/>
      <c r="QND2182" s="1"/>
      <c r="QNF2182" s="650"/>
      <c r="QNG2182" s="645"/>
      <c r="QNH2182" s="659"/>
      <c r="QNI2182" s="654"/>
      <c r="QNJ2182" s="655"/>
      <c r="QNK2182" s="655"/>
      <c r="QNL2182" s="1"/>
      <c r="QNM2182" s="1"/>
      <c r="QNO2182" s="650"/>
      <c r="QNP2182" s="645"/>
      <c r="QNQ2182" s="659"/>
      <c r="QNR2182" s="654"/>
      <c r="QNS2182" s="655"/>
      <c r="QNT2182" s="655"/>
      <c r="QNU2182" s="1"/>
      <c r="QNV2182" s="1"/>
      <c r="QNX2182" s="650"/>
      <c r="QNY2182" s="645"/>
      <c r="QNZ2182" s="659"/>
      <c r="QOA2182" s="654"/>
      <c r="QOB2182" s="655"/>
      <c r="QOC2182" s="655"/>
      <c r="QOD2182" s="1"/>
      <c r="QOE2182" s="1"/>
      <c r="QOG2182" s="650"/>
      <c r="QOH2182" s="645"/>
      <c r="QOI2182" s="659"/>
      <c r="QOJ2182" s="654"/>
      <c r="QOK2182" s="655"/>
      <c r="QOL2182" s="655"/>
      <c r="QOM2182" s="1"/>
      <c r="QON2182" s="1"/>
      <c r="QOP2182" s="650"/>
      <c r="QOQ2182" s="645"/>
      <c r="QOR2182" s="659"/>
      <c r="QOS2182" s="654"/>
      <c r="QOT2182" s="655"/>
      <c r="QOU2182" s="655"/>
      <c r="QOV2182" s="1"/>
      <c r="QOW2182" s="1"/>
      <c r="QOY2182" s="650"/>
      <c r="QOZ2182" s="645"/>
      <c r="QPA2182" s="659"/>
      <c r="QPB2182" s="654"/>
      <c r="QPC2182" s="655"/>
      <c r="QPD2182" s="655"/>
      <c r="QPE2182" s="1"/>
      <c r="QPF2182" s="1"/>
      <c r="QPH2182" s="650"/>
      <c r="QPI2182" s="645"/>
      <c r="QPJ2182" s="659"/>
      <c r="QPK2182" s="654"/>
      <c r="QPL2182" s="655"/>
      <c r="QPM2182" s="655"/>
      <c r="QPN2182" s="1"/>
      <c r="QPO2182" s="1"/>
      <c r="QPQ2182" s="650"/>
      <c r="QPR2182" s="645"/>
      <c r="QPS2182" s="659"/>
      <c r="QPT2182" s="654"/>
      <c r="QPU2182" s="655"/>
      <c r="QPV2182" s="655"/>
      <c r="QPW2182" s="1"/>
      <c r="QPX2182" s="1"/>
      <c r="QPZ2182" s="650"/>
      <c r="QQA2182" s="645"/>
      <c r="QQB2182" s="659"/>
      <c r="QQC2182" s="654"/>
      <c r="QQD2182" s="655"/>
      <c r="QQE2182" s="655"/>
      <c r="QQF2182" s="1"/>
      <c r="QQG2182" s="1"/>
      <c r="QQI2182" s="650"/>
      <c r="QQJ2182" s="645"/>
      <c r="QQK2182" s="659"/>
      <c r="QQL2182" s="654"/>
      <c r="QQM2182" s="655"/>
      <c r="QQN2182" s="655"/>
      <c r="QQO2182" s="1"/>
      <c r="QQP2182" s="1"/>
      <c r="QQR2182" s="650"/>
      <c r="QQS2182" s="645"/>
      <c r="QQT2182" s="659"/>
      <c r="QQU2182" s="654"/>
      <c r="QQV2182" s="655"/>
      <c r="QQW2182" s="655"/>
      <c r="QQX2182" s="1"/>
      <c r="QQY2182" s="1"/>
      <c r="QRA2182" s="650"/>
      <c r="QRB2182" s="645"/>
      <c r="QRC2182" s="659"/>
      <c r="QRD2182" s="654"/>
      <c r="QRE2182" s="655"/>
      <c r="QRF2182" s="655"/>
      <c r="QRG2182" s="1"/>
      <c r="QRH2182" s="1"/>
      <c r="QRJ2182" s="650"/>
      <c r="QRK2182" s="645"/>
      <c r="QRL2182" s="659"/>
      <c r="QRM2182" s="654"/>
      <c r="QRN2182" s="655"/>
      <c r="QRO2182" s="655"/>
      <c r="QRP2182" s="1"/>
      <c r="QRQ2182" s="1"/>
      <c r="QRS2182" s="650"/>
      <c r="QRT2182" s="645"/>
      <c r="QRU2182" s="659"/>
      <c r="QRV2182" s="654"/>
      <c r="QRW2182" s="655"/>
      <c r="QRX2182" s="655"/>
      <c r="QRY2182" s="1"/>
      <c r="QRZ2182" s="1"/>
      <c r="QSB2182" s="650"/>
      <c r="QSC2182" s="645"/>
      <c r="QSD2182" s="659"/>
      <c r="QSE2182" s="654"/>
      <c r="QSF2182" s="655"/>
      <c r="QSG2182" s="655"/>
      <c r="QSH2182" s="1"/>
      <c r="QSI2182" s="1"/>
      <c r="QSK2182" s="650"/>
      <c r="QSL2182" s="645"/>
      <c r="QSM2182" s="659"/>
      <c r="QSN2182" s="654"/>
      <c r="QSO2182" s="655"/>
      <c r="QSP2182" s="655"/>
      <c r="QSQ2182" s="1"/>
      <c r="QSR2182" s="1"/>
      <c r="QST2182" s="650"/>
      <c r="QSU2182" s="645"/>
      <c r="QSV2182" s="659"/>
      <c r="QSW2182" s="654"/>
      <c r="QSX2182" s="655"/>
      <c r="QSY2182" s="655"/>
      <c r="QSZ2182" s="1"/>
      <c r="QTA2182" s="1"/>
      <c r="QTC2182" s="650"/>
      <c r="QTD2182" s="645"/>
      <c r="QTE2182" s="659"/>
      <c r="QTF2182" s="654"/>
      <c r="QTG2182" s="655"/>
      <c r="QTH2182" s="655"/>
      <c r="QTI2182" s="1"/>
      <c r="QTJ2182" s="1"/>
      <c r="QTL2182" s="650"/>
      <c r="QTM2182" s="645"/>
      <c r="QTN2182" s="659"/>
      <c r="QTO2182" s="654"/>
      <c r="QTP2182" s="655"/>
      <c r="QTQ2182" s="655"/>
      <c r="QTR2182" s="1"/>
      <c r="QTS2182" s="1"/>
      <c r="QTU2182" s="650"/>
      <c r="QTV2182" s="645"/>
      <c r="QTW2182" s="659"/>
      <c r="QTX2182" s="654"/>
      <c r="QTY2182" s="655"/>
      <c r="QTZ2182" s="655"/>
      <c r="QUA2182" s="1"/>
      <c r="QUB2182" s="1"/>
      <c r="QUD2182" s="650"/>
      <c r="QUE2182" s="645"/>
      <c r="QUF2182" s="659"/>
      <c r="QUG2182" s="654"/>
      <c r="QUH2182" s="655"/>
      <c r="QUI2182" s="655"/>
      <c r="QUJ2182" s="1"/>
      <c r="QUK2182" s="1"/>
      <c r="QUM2182" s="650"/>
      <c r="QUN2182" s="645"/>
      <c r="QUO2182" s="659"/>
      <c r="QUP2182" s="654"/>
      <c r="QUQ2182" s="655"/>
      <c r="QUR2182" s="655"/>
      <c r="QUS2182" s="1"/>
      <c r="QUT2182" s="1"/>
      <c r="QUV2182" s="650"/>
      <c r="QUW2182" s="645"/>
      <c r="QUX2182" s="659"/>
      <c r="QUY2182" s="654"/>
      <c r="QUZ2182" s="655"/>
      <c r="QVA2182" s="655"/>
      <c r="QVB2182" s="1"/>
      <c r="QVC2182" s="1"/>
      <c r="QVE2182" s="650"/>
      <c r="QVF2182" s="645"/>
      <c r="QVG2182" s="659"/>
      <c r="QVH2182" s="654"/>
      <c r="QVI2182" s="655"/>
      <c r="QVJ2182" s="655"/>
      <c r="QVK2182" s="1"/>
      <c r="QVL2182" s="1"/>
      <c r="QVN2182" s="650"/>
      <c r="QVO2182" s="645"/>
      <c r="QVP2182" s="659"/>
      <c r="QVQ2182" s="654"/>
      <c r="QVR2182" s="655"/>
      <c r="QVS2182" s="655"/>
      <c r="QVT2182" s="1"/>
      <c r="QVU2182" s="1"/>
      <c r="QVW2182" s="650"/>
      <c r="QVX2182" s="645"/>
      <c r="QVY2182" s="659"/>
      <c r="QVZ2182" s="654"/>
      <c r="QWA2182" s="655"/>
      <c r="QWB2182" s="655"/>
      <c r="QWC2182" s="1"/>
      <c r="QWD2182" s="1"/>
      <c r="QWF2182" s="650"/>
      <c r="QWG2182" s="645"/>
      <c r="QWH2182" s="659"/>
      <c r="QWI2182" s="654"/>
      <c r="QWJ2182" s="655"/>
      <c r="QWK2182" s="655"/>
      <c r="QWL2182" s="1"/>
      <c r="QWM2182" s="1"/>
      <c r="QWO2182" s="650"/>
      <c r="QWP2182" s="645"/>
      <c r="QWQ2182" s="659"/>
      <c r="QWR2182" s="654"/>
      <c r="QWS2182" s="655"/>
      <c r="QWT2182" s="655"/>
      <c r="QWU2182" s="1"/>
      <c r="QWV2182" s="1"/>
      <c r="QWX2182" s="650"/>
      <c r="QWY2182" s="645"/>
      <c r="QWZ2182" s="659"/>
      <c r="QXA2182" s="654"/>
      <c r="QXB2182" s="655"/>
      <c r="QXC2182" s="655"/>
      <c r="QXD2182" s="1"/>
      <c r="QXE2182" s="1"/>
      <c r="QXG2182" s="650"/>
      <c r="QXH2182" s="645"/>
      <c r="QXI2182" s="659"/>
      <c r="QXJ2182" s="654"/>
      <c r="QXK2182" s="655"/>
      <c r="QXL2182" s="655"/>
      <c r="QXM2182" s="1"/>
      <c r="QXN2182" s="1"/>
      <c r="QXP2182" s="650"/>
      <c r="QXQ2182" s="645"/>
      <c r="QXR2182" s="659"/>
      <c r="QXS2182" s="654"/>
      <c r="QXT2182" s="655"/>
      <c r="QXU2182" s="655"/>
      <c r="QXV2182" s="1"/>
      <c r="QXW2182" s="1"/>
      <c r="QXY2182" s="650"/>
      <c r="QXZ2182" s="645"/>
      <c r="QYA2182" s="659"/>
      <c r="QYB2182" s="654"/>
      <c r="QYC2182" s="655"/>
      <c r="QYD2182" s="655"/>
      <c r="QYE2182" s="1"/>
      <c r="QYF2182" s="1"/>
      <c r="QYH2182" s="650"/>
      <c r="QYI2182" s="645"/>
      <c r="QYJ2182" s="659"/>
      <c r="QYK2182" s="654"/>
      <c r="QYL2182" s="655"/>
      <c r="QYM2182" s="655"/>
      <c r="QYN2182" s="1"/>
      <c r="QYO2182" s="1"/>
      <c r="QYQ2182" s="650"/>
      <c r="QYR2182" s="645"/>
      <c r="QYS2182" s="659"/>
      <c r="QYT2182" s="654"/>
      <c r="QYU2182" s="655"/>
      <c r="QYV2182" s="655"/>
      <c r="QYW2182" s="1"/>
      <c r="QYX2182" s="1"/>
      <c r="QYZ2182" s="650"/>
      <c r="QZA2182" s="645"/>
      <c r="QZB2182" s="659"/>
      <c r="QZC2182" s="654"/>
      <c r="QZD2182" s="655"/>
      <c r="QZE2182" s="655"/>
      <c r="QZF2182" s="1"/>
      <c r="QZG2182" s="1"/>
      <c r="QZI2182" s="650"/>
      <c r="QZJ2182" s="645"/>
      <c r="QZK2182" s="659"/>
      <c r="QZL2182" s="654"/>
      <c r="QZM2182" s="655"/>
      <c r="QZN2182" s="655"/>
      <c r="QZO2182" s="1"/>
      <c r="QZP2182" s="1"/>
      <c r="QZR2182" s="650"/>
      <c r="QZS2182" s="645"/>
      <c r="QZT2182" s="659"/>
      <c r="QZU2182" s="654"/>
      <c r="QZV2182" s="655"/>
      <c r="QZW2182" s="655"/>
      <c r="QZX2182" s="1"/>
      <c r="QZY2182" s="1"/>
      <c r="RAA2182" s="650"/>
      <c r="RAB2182" s="645"/>
      <c r="RAC2182" s="659"/>
      <c r="RAD2182" s="654"/>
      <c r="RAE2182" s="655"/>
      <c r="RAF2182" s="655"/>
      <c r="RAG2182" s="1"/>
      <c r="RAH2182" s="1"/>
      <c r="RAJ2182" s="650"/>
      <c r="RAK2182" s="645"/>
      <c r="RAL2182" s="659"/>
      <c r="RAM2182" s="654"/>
      <c r="RAN2182" s="655"/>
      <c r="RAO2182" s="655"/>
      <c r="RAP2182" s="1"/>
      <c r="RAQ2182" s="1"/>
      <c r="RAS2182" s="650"/>
      <c r="RAT2182" s="645"/>
      <c r="RAU2182" s="659"/>
      <c r="RAV2182" s="654"/>
      <c r="RAW2182" s="655"/>
      <c r="RAX2182" s="655"/>
      <c r="RAY2182" s="1"/>
      <c r="RAZ2182" s="1"/>
      <c r="RBB2182" s="650"/>
      <c r="RBC2182" s="645"/>
      <c r="RBD2182" s="659"/>
      <c r="RBE2182" s="654"/>
      <c r="RBF2182" s="655"/>
      <c r="RBG2182" s="655"/>
      <c r="RBH2182" s="1"/>
      <c r="RBI2182" s="1"/>
      <c r="RBK2182" s="650"/>
      <c r="RBL2182" s="645"/>
      <c r="RBM2182" s="659"/>
      <c r="RBN2182" s="654"/>
      <c r="RBO2182" s="655"/>
      <c r="RBP2182" s="655"/>
      <c r="RBQ2182" s="1"/>
      <c r="RBR2182" s="1"/>
      <c r="RBT2182" s="650"/>
      <c r="RBU2182" s="645"/>
      <c r="RBV2182" s="659"/>
      <c r="RBW2182" s="654"/>
      <c r="RBX2182" s="655"/>
      <c r="RBY2182" s="655"/>
      <c r="RBZ2182" s="1"/>
      <c r="RCA2182" s="1"/>
      <c r="RCC2182" s="650"/>
      <c r="RCD2182" s="645"/>
      <c r="RCE2182" s="659"/>
      <c r="RCF2182" s="654"/>
      <c r="RCG2182" s="655"/>
      <c r="RCH2182" s="655"/>
      <c r="RCI2182" s="1"/>
      <c r="RCJ2182" s="1"/>
      <c r="RCL2182" s="650"/>
      <c r="RCM2182" s="645"/>
      <c r="RCN2182" s="659"/>
      <c r="RCO2182" s="654"/>
      <c r="RCP2182" s="655"/>
      <c r="RCQ2182" s="655"/>
      <c r="RCR2182" s="1"/>
      <c r="RCS2182" s="1"/>
      <c r="RCU2182" s="650"/>
      <c r="RCV2182" s="645"/>
      <c r="RCW2182" s="659"/>
      <c r="RCX2182" s="654"/>
      <c r="RCY2182" s="655"/>
      <c r="RCZ2182" s="655"/>
      <c r="RDA2182" s="1"/>
      <c r="RDB2182" s="1"/>
      <c r="RDD2182" s="650"/>
      <c r="RDE2182" s="645"/>
      <c r="RDF2182" s="659"/>
      <c r="RDG2182" s="654"/>
      <c r="RDH2182" s="655"/>
      <c r="RDI2182" s="655"/>
      <c r="RDJ2182" s="1"/>
      <c r="RDK2182" s="1"/>
      <c r="RDM2182" s="650"/>
      <c r="RDN2182" s="645"/>
      <c r="RDO2182" s="659"/>
      <c r="RDP2182" s="654"/>
      <c r="RDQ2182" s="655"/>
      <c r="RDR2182" s="655"/>
      <c r="RDS2182" s="1"/>
      <c r="RDT2182" s="1"/>
      <c r="RDV2182" s="650"/>
      <c r="RDW2182" s="645"/>
      <c r="RDX2182" s="659"/>
      <c r="RDY2182" s="654"/>
      <c r="RDZ2182" s="655"/>
      <c r="REA2182" s="655"/>
      <c r="REB2182" s="1"/>
      <c r="REC2182" s="1"/>
      <c r="REE2182" s="650"/>
      <c r="REF2182" s="645"/>
      <c r="REG2182" s="659"/>
      <c r="REH2182" s="654"/>
      <c r="REI2182" s="655"/>
      <c r="REJ2182" s="655"/>
      <c r="REK2182" s="1"/>
      <c r="REL2182" s="1"/>
      <c r="REN2182" s="650"/>
      <c r="REO2182" s="645"/>
      <c r="REP2182" s="659"/>
      <c r="REQ2182" s="654"/>
      <c r="RER2182" s="655"/>
      <c r="RES2182" s="655"/>
      <c r="RET2182" s="1"/>
      <c r="REU2182" s="1"/>
      <c r="REW2182" s="650"/>
      <c r="REX2182" s="645"/>
      <c r="REY2182" s="659"/>
      <c r="REZ2182" s="654"/>
      <c r="RFA2182" s="655"/>
      <c r="RFB2182" s="655"/>
      <c r="RFC2182" s="1"/>
      <c r="RFD2182" s="1"/>
      <c r="RFF2182" s="650"/>
      <c r="RFG2182" s="645"/>
      <c r="RFH2182" s="659"/>
      <c r="RFI2182" s="654"/>
      <c r="RFJ2182" s="655"/>
      <c r="RFK2182" s="655"/>
      <c r="RFL2182" s="1"/>
      <c r="RFM2182" s="1"/>
      <c r="RFO2182" s="650"/>
      <c r="RFP2182" s="645"/>
      <c r="RFQ2182" s="659"/>
      <c r="RFR2182" s="654"/>
      <c r="RFS2182" s="655"/>
      <c r="RFT2182" s="655"/>
      <c r="RFU2182" s="1"/>
      <c r="RFV2182" s="1"/>
      <c r="RFX2182" s="650"/>
      <c r="RFY2182" s="645"/>
      <c r="RFZ2182" s="659"/>
      <c r="RGA2182" s="654"/>
      <c r="RGB2182" s="655"/>
      <c r="RGC2182" s="655"/>
      <c r="RGD2182" s="1"/>
      <c r="RGE2182" s="1"/>
      <c r="RGG2182" s="650"/>
      <c r="RGH2182" s="645"/>
      <c r="RGI2182" s="659"/>
      <c r="RGJ2182" s="654"/>
      <c r="RGK2182" s="655"/>
      <c r="RGL2182" s="655"/>
      <c r="RGM2182" s="1"/>
      <c r="RGN2182" s="1"/>
      <c r="RGP2182" s="650"/>
      <c r="RGQ2182" s="645"/>
      <c r="RGR2182" s="659"/>
      <c r="RGS2182" s="654"/>
      <c r="RGT2182" s="655"/>
      <c r="RGU2182" s="655"/>
      <c r="RGV2182" s="1"/>
      <c r="RGW2182" s="1"/>
      <c r="RGY2182" s="650"/>
      <c r="RGZ2182" s="645"/>
      <c r="RHA2182" s="659"/>
      <c r="RHB2182" s="654"/>
      <c r="RHC2182" s="655"/>
      <c r="RHD2182" s="655"/>
      <c r="RHE2182" s="1"/>
      <c r="RHF2182" s="1"/>
      <c r="RHH2182" s="650"/>
      <c r="RHI2182" s="645"/>
      <c r="RHJ2182" s="659"/>
      <c r="RHK2182" s="654"/>
      <c r="RHL2182" s="655"/>
      <c r="RHM2182" s="655"/>
      <c r="RHN2182" s="1"/>
      <c r="RHO2182" s="1"/>
      <c r="RHQ2182" s="650"/>
      <c r="RHR2182" s="645"/>
      <c r="RHS2182" s="659"/>
      <c r="RHT2182" s="654"/>
      <c r="RHU2182" s="655"/>
      <c r="RHV2182" s="655"/>
      <c r="RHW2182" s="1"/>
      <c r="RHX2182" s="1"/>
      <c r="RHZ2182" s="650"/>
      <c r="RIA2182" s="645"/>
      <c r="RIB2182" s="659"/>
      <c r="RIC2182" s="654"/>
      <c r="RID2182" s="655"/>
      <c r="RIE2182" s="655"/>
      <c r="RIF2182" s="1"/>
      <c r="RIG2182" s="1"/>
      <c r="RII2182" s="650"/>
      <c r="RIJ2182" s="645"/>
      <c r="RIK2182" s="659"/>
      <c r="RIL2182" s="654"/>
      <c r="RIM2182" s="655"/>
      <c r="RIN2182" s="655"/>
      <c r="RIO2182" s="1"/>
      <c r="RIP2182" s="1"/>
      <c r="RIR2182" s="650"/>
      <c r="RIS2182" s="645"/>
      <c r="RIT2182" s="659"/>
      <c r="RIU2182" s="654"/>
      <c r="RIV2182" s="655"/>
      <c r="RIW2182" s="655"/>
      <c r="RIX2182" s="1"/>
      <c r="RIY2182" s="1"/>
      <c r="RJA2182" s="650"/>
      <c r="RJB2182" s="645"/>
      <c r="RJC2182" s="659"/>
      <c r="RJD2182" s="654"/>
      <c r="RJE2182" s="655"/>
      <c r="RJF2182" s="655"/>
      <c r="RJG2182" s="1"/>
      <c r="RJH2182" s="1"/>
      <c r="RJJ2182" s="650"/>
      <c r="RJK2182" s="645"/>
      <c r="RJL2182" s="659"/>
      <c r="RJM2182" s="654"/>
      <c r="RJN2182" s="655"/>
      <c r="RJO2182" s="655"/>
      <c r="RJP2182" s="1"/>
      <c r="RJQ2182" s="1"/>
      <c r="RJS2182" s="650"/>
      <c r="RJT2182" s="645"/>
      <c r="RJU2182" s="659"/>
      <c r="RJV2182" s="654"/>
      <c r="RJW2182" s="655"/>
      <c r="RJX2182" s="655"/>
      <c r="RJY2182" s="1"/>
      <c r="RJZ2182" s="1"/>
      <c r="RKB2182" s="650"/>
      <c r="RKC2182" s="645"/>
      <c r="RKD2182" s="659"/>
      <c r="RKE2182" s="654"/>
      <c r="RKF2182" s="655"/>
      <c r="RKG2182" s="655"/>
      <c r="RKH2182" s="1"/>
      <c r="RKI2182" s="1"/>
      <c r="RKK2182" s="650"/>
      <c r="RKL2182" s="645"/>
      <c r="RKM2182" s="659"/>
      <c r="RKN2182" s="654"/>
      <c r="RKO2182" s="655"/>
      <c r="RKP2182" s="655"/>
      <c r="RKQ2182" s="1"/>
      <c r="RKR2182" s="1"/>
      <c r="RKT2182" s="650"/>
      <c r="RKU2182" s="645"/>
      <c r="RKV2182" s="659"/>
      <c r="RKW2182" s="654"/>
      <c r="RKX2182" s="655"/>
      <c r="RKY2182" s="655"/>
      <c r="RKZ2182" s="1"/>
      <c r="RLA2182" s="1"/>
      <c r="RLC2182" s="650"/>
      <c r="RLD2182" s="645"/>
      <c r="RLE2182" s="659"/>
      <c r="RLF2182" s="654"/>
      <c r="RLG2182" s="655"/>
      <c r="RLH2182" s="655"/>
      <c r="RLI2182" s="1"/>
      <c r="RLJ2182" s="1"/>
      <c r="RLL2182" s="650"/>
      <c r="RLM2182" s="645"/>
      <c r="RLN2182" s="659"/>
      <c r="RLO2182" s="654"/>
      <c r="RLP2182" s="655"/>
      <c r="RLQ2182" s="655"/>
      <c r="RLR2182" s="1"/>
      <c r="RLS2182" s="1"/>
      <c r="RLU2182" s="650"/>
      <c r="RLV2182" s="645"/>
      <c r="RLW2182" s="659"/>
      <c r="RLX2182" s="654"/>
      <c r="RLY2182" s="655"/>
      <c r="RLZ2182" s="655"/>
      <c r="RMA2182" s="1"/>
      <c r="RMB2182" s="1"/>
      <c r="RMD2182" s="650"/>
      <c r="RME2182" s="645"/>
      <c r="RMF2182" s="659"/>
      <c r="RMG2182" s="654"/>
      <c r="RMH2182" s="655"/>
      <c r="RMI2182" s="655"/>
      <c r="RMJ2182" s="1"/>
      <c r="RMK2182" s="1"/>
      <c r="RMM2182" s="650"/>
      <c r="RMN2182" s="645"/>
      <c r="RMO2182" s="659"/>
      <c r="RMP2182" s="654"/>
      <c r="RMQ2182" s="655"/>
      <c r="RMR2182" s="655"/>
      <c r="RMS2182" s="1"/>
      <c r="RMT2182" s="1"/>
      <c r="RMV2182" s="650"/>
      <c r="RMW2182" s="645"/>
      <c r="RMX2182" s="659"/>
      <c r="RMY2182" s="654"/>
      <c r="RMZ2182" s="655"/>
      <c r="RNA2182" s="655"/>
      <c r="RNB2182" s="1"/>
      <c r="RNC2182" s="1"/>
      <c r="RNE2182" s="650"/>
      <c r="RNF2182" s="645"/>
      <c r="RNG2182" s="659"/>
      <c r="RNH2182" s="654"/>
      <c r="RNI2182" s="655"/>
      <c r="RNJ2182" s="655"/>
      <c r="RNK2182" s="1"/>
      <c r="RNL2182" s="1"/>
      <c r="RNN2182" s="650"/>
      <c r="RNO2182" s="645"/>
      <c r="RNP2182" s="659"/>
      <c r="RNQ2182" s="654"/>
      <c r="RNR2182" s="655"/>
      <c r="RNS2182" s="655"/>
      <c r="RNT2182" s="1"/>
      <c r="RNU2182" s="1"/>
      <c r="RNW2182" s="650"/>
      <c r="RNX2182" s="645"/>
      <c r="RNY2182" s="659"/>
      <c r="RNZ2182" s="654"/>
      <c r="ROA2182" s="655"/>
      <c r="ROB2182" s="655"/>
      <c r="ROC2182" s="1"/>
      <c r="ROD2182" s="1"/>
      <c r="ROF2182" s="650"/>
      <c r="ROG2182" s="645"/>
      <c r="ROH2182" s="659"/>
      <c r="ROI2182" s="654"/>
      <c r="ROJ2182" s="655"/>
      <c r="ROK2182" s="655"/>
      <c r="ROL2182" s="1"/>
      <c r="ROM2182" s="1"/>
      <c r="ROO2182" s="650"/>
      <c r="ROP2182" s="645"/>
      <c r="ROQ2182" s="659"/>
      <c r="ROR2182" s="654"/>
      <c r="ROS2182" s="655"/>
      <c r="ROT2182" s="655"/>
      <c r="ROU2182" s="1"/>
      <c r="ROV2182" s="1"/>
      <c r="ROX2182" s="650"/>
      <c r="ROY2182" s="645"/>
      <c r="ROZ2182" s="659"/>
      <c r="RPA2182" s="654"/>
      <c r="RPB2182" s="655"/>
      <c r="RPC2182" s="655"/>
      <c r="RPD2182" s="1"/>
      <c r="RPE2182" s="1"/>
      <c r="RPG2182" s="650"/>
      <c r="RPH2182" s="645"/>
      <c r="RPI2182" s="659"/>
      <c r="RPJ2182" s="654"/>
      <c r="RPK2182" s="655"/>
      <c r="RPL2182" s="655"/>
      <c r="RPM2182" s="1"/>
      <c r="RPN2182" s="1"/>
      <c r="RPP2182" s="650"/>
      <c r="RPQ2182" s="645"/>
      <c r="RPR2182" s="659"/>
      <c r="RPS2182" s="654"/>
      <c r="RPT2182" s="655"/>
      <c r="RPU2182" s="655"/>
      <c r="RPV2182" s="1"/>
      <c r="RPW2182" s="1"/>
      <c r="RPY2182" s="650"/>
      <c r="RPZ2182" s="645"/>
      <c r="RQA2182" s="659"/>
      <c r="RQB2182" s="654"/>
      <c r="RQC2182" s="655"/>
      <c r="RQD2182" s="655"/>
      <c r="RQE2182" s="1"/>
      <c r="RQF2182" s="1"/>
      <c r="RQH2182" s="650"/>
      <c r="RQI2182" s="645"/>
      <c r="RQJ2182" s="659"/>
      <c r="RQK2182" s="654"/>
      <c r="RQL2182" s="655"/>
      <c r="RQM2182" s="655"/>
      <c r="RQN2182" s="1"/>
      <c r="RQO2182" s="1"/>
      <c r="RQQ2182" s="650"/>
      <c r="RQR2182" s="645"/>
      <c r="RQS2182" s="659"/>
      <c r="RQT2182" s="654"/>
      <c r="RQU2182" s="655"/>
      <c r="RQV2182" s="655"/>
      <c r="RQW2182" s="1"/>
      <c r="RQX2182" s="1"/>
      <c r="RQZ2182" s="650"/>
      <c r="RRA2182" s="645"/>
      <c r="RRB2182" s="659"/>
      <c r="RRC2182" s="654"/>
      <c r="RRD2182" s="655"/>
      <c r="RRE2182" s="655"/>
      <c r="RRF2182" s="1"/>
      <c r="RRG2182" s="1"/>
      <c r="RRI2182" s="650"/>
      <c r="RRJ2182" s="645"/>
      <c r="RRK2182" s="659"/>
      <c r="RRL2182" s="654"/>
      <c r="RRM2182" s="655"/>
      <c r="RRN2182" s="655"/>
      <c r="RRO2182" s="1"/>
      <c r="RRP2182" s="1"/>
      <c r="RRR2182" s="650"/>
      <c r="RRS2182" s="645"/>
      <c r="RRT2182" s="659"/>
      <c r="RRU2182" s="654"/>
      <c r="RRV2182" s="655"/>
      <c r="RRW2182" s="655"/>
      <c r="RRX2182" s="1"/>
      <c r="RRY2182" s="1"/>
      <c r="RSA2182" s="650"/>
      <c r="RSB2182" s="645"/>
      <c r="RSC2182" s="659"/>
      <c r="RSD2182" s="654"/>
      <c r="RSE2182" s="655"/>
      <c r="RSF2182" s="655"/>
      <c r="RSG2182" s="1"/>
      <c r="RSH2182" s="1"/>
      <c r="RSJ2182" s="650"/>
      <c r="RSK2182" s="645"/>
      <c r="RSL2182" s="659"/>
      <c r="RSM2182" s="654"/>
      <c r="RSN2182" s="655"/>
      <c r="RSO2182" s="655"/>
      <c r="RSP2182" s="1"/>
      <c r="RSQ2182" s="1"/>
      <c r="RSS2182" s="650"/>
      <c r="RST2182" s="645"/>
      <c r="RSU2182" s="659"/>
      <c r="RSV2182" s="654"/>
      <c r="RSW2182" s="655"/>
      <c r="RSX2182" s="655"/>
      <c r="RSY2182" s="1"/>
      <c r="RSZ2182" s="1"/>
      <c r="RTB2182" s="650"/>
      <c r="RTC2182" s="645"/>
      <c r="RTD2182" s="659"/>
      <c r="RTE2182" s="654"/>
      <c r="RTF2182" s="655"/>
      <c r="RTG2182" s="655"/>
      <c r="RTH2182" s="1"/>
      <c r="RTI2182" s="1"/>
      <c r="RTK2182" s="650"/>
      <c r="RTL2182" s="645"/>
      <c r="RTM2182" s="659"/>
      <c r="RTN2182" s="654"/>
      <c r="RTO2182" s="655"/>
      <c r="RTP2182" s="655"/>
      <c r="RTQ2182" s="1"/>
      <c r="RTR2182" s="1"/>
      <c r="RTT2182" s="650"/>
      <c r="RTU2182" s="645"/>
      <c r="RTV2182" s="659"/>
      <c r="RTW2182" s="654"/>
      <c r="RTX2182" s="655"/>
      <c r="RTY2182" s="655"/>
      <c r="RTZ2182" s="1"/>
      <c r="RUA2182" s="1"/>
      <c r="RUC2182" s="650"/>
      <c r="RUD2182" s="645"/>
      <c r="RUE2182" s="659"/>
      <c r="RUF2182" s="654"/>
      <c r="RUG2182" s="655"/>
      <c r="RUH2182" s="655"/>
      <c r="RUI2182" s="1"/>
      <c r="RUJ2182" s="1"/>
      <c r="RUL2182" s="650"/>
      <c r="RUM2182" s="645"/>
      <c r="RUN2182" s="659"/>
      <c r="RUO2182" s="654"/>
      <c r="RUP2182" s="655"/>
      <c r="RUQ2182" s="655"/>
      <c r="RUR2182" s="1"/>
      <c r="RUS2182" s="1"/>
      <c r="RUU2182" s="650"/>
      <c r="RUV2182" s="645"/>
      <c r="RUW2182" s="659"/>
      <c r="RUX2182" s="654"/>
      <c r="RUY2182" s="655"/>
      <c r="RUZ2182" s="655"/>
      <c r="RVA2182" s="1"/>
      <c r="RVB2182" s="1"/>
      <c r="RVD2182" s="650"/>
      <c r="RVE2182" s="645"/>
      <c r="RVF2182" s="659"/>
      <c r="RVG2182" s="654"/>
      <c r="RVH2182" s="655"/>
      <c r="RVI2182" s="655"/>
      <c r="RVJ2182" s="1"/>
      <c r="RVK2182" s="1"/>
      <c r="RVM2182" s="650"/>
      <c r="RVN2182" s="645"/>
      <c r="RVO2182" s="659"/>
      <c r="RVP2182" s="654"/>
      <c r="RVQ2182" s="655"/>
      <c r="RVR2182" s="655"/>
      <c r="RVS2182" s="1"/>
      <c r="RVT2182" s="1"/>
      <c r="RVV2182" s="650"/>
      <c r="RVW2182" s="645"/>
      <c r="RVX2182" s="659"/>
      <c r="RVY2182" s="654"/>
      <c r="RVZ2182" s="655"/>
      <c r="RWA2182" s="655"/>
      <c r="RWB2182" s="1"/>
      <c r="RWC2182" s="1"/>
      <c r="RWE2182" s="650"/>
      <c r="RWF2182" s="645"/>
      <c r="RWG2182" s="659"/>
      <c r="RWH2182" s="654"/>
      <c r="RWI2182" s="655"/>
      <c r="RWJ2182" s="655"/>
      <c r="RWK2182" s="1"/>
      <c r="RWL2182" s="1"/>
      <c r="RWN2182" s="650"/>
      <c r="RWO2182" s="645"/>
      <c r="RWP2182" s="659"/>
      <c r="RWQ2182" s="654"/>
      <c r="RWR2182" s="655"/>
      <c r="RWS2182" s="655"/>
      <c r="RWT2182" s="1"/>
      <c r="RWU2182" s="1"/>
      <c r="RWW2182" s="650"/>
      <c r="RWX2182" s="645"/>
      <c r="RWY2182" s="659"/>
      <c r="RWZ2182" s="654"/>
      <c r="RXA2182" s="655"/>
      <c r="RXB2182" s="655"/>
      <c r="RXC2182" s="1"/>
      <c r="RXD2182" s="1"/>
      <c r="RXF2182" s="650"/>
      <c r="RXG2182" s="645"/>
      <c r="RXH2182" s="659"/>
      <c r="RXI2182" s="654"/>
      <c r="RXJ2182" s="655"/>
      <c r="RXK2182" s="655"/>
      <c r="RXL2182" s="1"/>
      <c r="RXM2182" s="1"/>
      <c r="RXO2182" s="650"/>
      <c r="RXP2182" s="645"/>
      <c r="RXQ2182" s="659"/>
      <c r="RXR2182" s="654"/>
      <c r="RXS2182" s="655"/>
      <c r="RXT2182" s="655"/>
      <c r="RXU2182" s="1"/>
      <c r="RXV2182" s="1"/>
      <c r="RXX2182" s="650"/>
      <c r="RXY2182" s="645"/>
      <c r="RXZ2182" s="659"/>
      <c r="RYA2182" s="654"/>
      <c r="RYB2182" s="655"/>
      <c r="RYC2182" s="655"/>
      <c r="RYD2182" s="1"/>
      <c r="RYE2182" s="1"/>
      <c r="RYG2182" s="650"/>
      <c r="RYH2182" s="645"/>
      <c r="RYI2182" s="659"/>
      <c r="RYJ2182" s="654"/>
      <c r="RYK2182" s="655"/>
      <c r="RYL2182" s="655"/>
      <c r="RYM2182" s="1"/>
      <c r="RYN2182" s="1"/>
      <c r="RYP2182" s="650"/>
      <c r="RYQ2182" s="645"/>
      <c r="RYR2182" s="659"/>
      <c r="RYS2182" s="654"/>
      <c r="RYT2182" s="655"/>
      <c r="RYU2182" s="655"/>
      <c r="RYV2182" s="1"/>
      <c r="RYW2182" s="1"/>
      <c r="RYY2182" s="650"/>
      <c r="RYZ2182" s="645"/>
      <c r="RZA2182" s="659"/>
      <c r="RZB2182" s="654"/>
      <c r="RZC2182" s="655"/>
      <c r="RZD2182" s="655"/>
      <c r="RZE2182" s="1"/>
      <c r="RZF2182" s="1"/>
      <c r="RZH2182" s="650"/>
      <c r="RZI2182" s="645"/>
      <c r="RZJ2182" s="659"/>
      <c r="RZK2182" s="654"/>
      <c r="RZL2182" s="655"/>
      <c r="RZM2182" s="655"/>
      <c r="RZN2182" s="1"/>
      <c r="RZO2182" s="1"/>
      <c r="RZQ2182" s="650"/>
      <c r="RZR2182" s="645"/>
      <c r="RZS2182" s="659"/>
      <c r="RZT2182" s="654"/>
      <c r="RZU2182" s="655"/>
      <c r="RZV2182" s="655"/>
      <c r="RZW2182" s="1"/>
      <c r="RZX2182" s="1"/>
      <c r="RZZ2182" s="650"/>
      <c r="SAA2182" s="645"/>
      <c r="SAB2182" s="659"/>
      <c r="SAC2182" s="654"/>
      <c r="SAD2182" s="655"/>
      <c r="SAE2182" s="655"/>
      <c r="SAF2182" s="1"/>
      <c r="SAG2182" s="1"/>
      <c r="SAI2182" s="650"/>
      <c r="SAJ2182" s="645"/>
      <c r="SAK2182" s="659"/>
      <c r="SAL2182" s="654"/>
      <c r="SAM2182" s="655"/>
      <c r="SAN2182" s="655"/>
      <c r="SAO2182" s="1"/>
      <c r="SAP2182" s="1"/>
      <c r="SAR2182" s="650"/>
      <c r="SAS2182" s="645"/>
      <c r="SAT2182" s="659"/>
      <c r="SAU2182" s="654"/>
      <c r="SAV2182" s="655"/>
      <c r="SAW2182" s="655"/>
      <c r="SAX2182" s="1"/>
      <c r="SAY2182" s="1"/>
      <c r="SBA2182" s="650"/>
      <c r="SBB2182" s="645"/>
      <c r="SBC2182" s="659"/>
      <c r="SBD2182" s="654"/>
      <c r="SBE2182" s="655"/>
      <c r="SBF2182" s="655"/>
      <c r="SBG2182" s="1"/>
      <c r="SBH2182" s="1"/>
      <c r="SBJ2182" s="650"/>
      <c r="SBK2182" s="645"/>
      <c r="SBL2182" s="659"/>
      <c r="SBM2182" s="654"/>
      <c r="SBN2182" s="655"/>
      <c r="SBO2182" s="655"/>
      <c r="SBP2182" s="1"/>
      <c r="SBQ2182" s="1"/>
      <c r="SBS2182" s="650"/>
      <c r="SBT2182" s="645"/>
      <c r="SBU2182" s="659"/>
      <c r="SBV2182" s="654"/>
      <c r="SBW2182" s="655"/>
      <c r="SBX2182" s="655"/>
      <c r="SBY2182" s="1"/>
      <c r="SBZ2182" s="1"/>
      <c r="SCB2182" s="650"/>
      <c r="SCC2182" s="645"/>
      <c r="SCD2182" s="659"/>
      <c r="SCE2182" s="654"/>
      <c r="SCF2182" s="655"/>
      <c r="SCG2182" s="655"/>
      <c r="SCH2182" s="1"/>
      <c r="SCI2182" s="1"/>
      <c r="SCK2182" s="650"/>
      <c r="SCL2182" s="645"/>
      <c r="SCM2182" s="659"/>
      <c r="SCN2182" s="654"/>
      <c r="SCO2182" s="655"/>
      <c r="SCP2182" s="655"/>
      <c r="SCQ2182" s="1"/>
      <c r="SCR2182" s="1"/>
      <c r="SCT2182" s="650"/>
      <c r="SCU2182" s="645"/>
      <c r="SCV2182" s="659"/>
      <c r="SCW2182" s="654"/>
      <c r="SCX2182" s="655"/>
      <c r="SCY2182" s="655"/>
      <c r="SCZ2182" s="1"/>
      <c r="SDA2182" s="1"/>
      <c r="SDC2182" s="650"/>
      <c r="SDD2182" s="645"/>
      <c r="SDE2182" s="659"/>
      <c r="SDF2182" s="654"/>
      <c r="SDG2182" s="655"/>
      <c r="SDH2182" s="655"/>
      <c r="SDI2182" s="1"/>
      <c r="SDJ2182" s="1"/>
      <c r="SDL2182" s="650"/>
      <c r="SDM2182" s="645"/>
      <c r="SDN2182" s="659"/>
      <c r="SDO2182" s="654"/>
      <c r="SDP2182" s="655"/>
      <c r="SDQ2182" s="655"/>
      <c r="SDR2182" s="1"/>
      <c r="SDS2182" s="1"/>
      <c r="SDU2182" s="650"/>
      <c r="SDV2182" s="645"/>
      <c r="SDW2182" s="659"/>
      <c r="SDX2182" s="654"/>
      <c r="SDY2182" s="655"/>
      <c r="SDZ2182" s="655"/>
      <c r="SEA2182" s="1"/>
      <c r="SEB2182" s="1"/>
      <c r="SED2182" s="650"/>
      <c r="SEE2182" s="645"/>
      <c r="SEF2182" s="659"/>
      <c r="SEG2182" s="654"/>
      <c r="SEH2182" s="655"/>
      <c r="SEI2182" s="655"/>
      <c r="SEJ2182" s="1"/>
      <c r="SEK2182" s="1"/>
      <c r="SEM2182" s="650"/>
      <c r="SEN2182" s="645"/>
      <c r="SEO2182" s="659"/>
      <c r="SEP2182" s="654"/>
      <c r="SEQ2182" s="655"/>
      <c r="SER2182" s="655"/>
      <c r="SES2182" s="1"/>
      <c r="SET2182" s="1"/>
      <c r="SEV2182" s="650"/>
      <c r="SEW2182" s="645"/>
      <c r="SEX2182" s="659"/>
      <c r="SEY2182" s="654"/>
      <c r="SEZ2182" s="655"/>
      <c r="SFA2182" s="655"/>
      <c r="SFB2182" s="1"/>
      <c r="SFC2182" s="1"/>
      <c r="SFE2182" s="650"/>
      <c r="SFF2182" s="645"/>
      <c r="SFG2182" s="659"/>
      <c r="SFH2182" s="654"/>
      <c r="SFI2182" s="655"/>
      <c r="SFJ2182" s="655"/>
      <c r="SFK2182" s="1"/>
      <c r="SFL2182" s="1"/>
      <c r="SFN2182" s="650"/>
      <c r="SFO2182" s="645"/>
      <c r="SFP2182" s="659"/>
      <c r="SFQ2182" s="654"/>
      <c r="SFR2182" s="655"/>
      <c r="SFS2182" s="655"/>
      <c r="SFT2182" s="1"/>
      <c r="SFU2182" s="1"/>
      <c r="SFW2182" s="650"/>
      <c r="SFX2182" s="645"/>
      <c r="SFY2182" s="659"/>
      <c r="SFZ2182" s="654"/>
      <c r="SGA2182" s="655"/>
      <c r="SGB2182" s="655"/>
      <c r="SGC2182" s="1"/>
      <c r="SGD2182" s="1"/>
      <c r="SGF2182" s="650"/>
      <c r="SGG2182" s="645"/>
      <c r="SGH2182" s="659"/>
      <c r="SGI2182" s="654"/>
      <c r="SGJ2182" s="655"/>
      <c r="SGK2182" s="655"/>
      <c r="SGL2182" s="1"/>
      <c r="SGM2182" s="1"/>
      <c r="SGO2182" s="650"/>
      <c r="SGP2182" s="645"/>
      <c r="SGQ2182" s="659"/>
      <c r="SGR2182" s="654"/>
      <c r="SGS2182" s="655"/>
      <c r="SGT2182" s="655"/>
      <c r="SGU2182" s="1"/>
      <c r="SGV2182" s="1"/>
      <c r="SGX2182" s="650"/>
      <c r="SGY2182" s="645"/>
      <c r="SGZ2182" s="659"/>
      <c r="SHA2182" s="654"/>
      <c r="SHB2182" s="655"/>
      <c r="SHC2182" s="655"/>
      <c r="SHD2182" s="1"/>
      <c r="SHE2182" s="1"/>
      <c r="SHG2182" s="650"/>
      <c r="SHH2182" s="645"/>
      <c r="SHI2182" s="659"/>
      <c r="SHJ2182" s="654"/>
      <c r="SHK2182" s="655"/>
      <c r="SHL2182" s="655"/>
      <c r="SHM2182" s="1"/>
      <c r="SHN2182" s="1"/>
      <c r="SHP2182" s="650"/>
      <c r="SHQ2182" s="645"/>
      <c r="SHR2182" s="659"/>
      <c r="SHS2182" s="654"/>
      <c r="SHT2182" s="655"/>
      <c r="SHU2182" s="655"/>
      <c r="SHV2182" s="1"/>
      <c r="SHW2182" s="1"/>
      <c r="SHY2182" s="650"/>
      <c r="SHZ2182" s="645"/>
      <c r="SIA2182" s="659"/>
      <c r="SIB2182" s="654"/>
      <c r="SIC2182" s="655"/>
      <c r="SID2182" s="655"/>
      <c r="SIE2182" s="1"/>
      <c r="SIF2182" s="1"/>
      <c r="SIH2182" s="650"/>
      <c r="SII2182" s="645"/>
      <c r="SIJ2182" s="659"/>
      <c r="SIK2182" s="654"/>
      <c r="SIL2182" s="655"/>
      <c r="SIM2182" s="655"/>
      <c r="SIN2182" s="1"/>
      <c r="SIO2182" s="1"/>
      <c r="SIQ2182" s="650"/>
      <c r="SIR2182" s="645"/>
      <c r="SIS2182" s="659"/>
      <c r="SIT2182" s="654"/>
      <c r="SIU2182" s="655"/>
      <c r="SIV2182" s="655"/>
      <c r="SIW2182" s="1"/>
      <c r="SIX2182" s="1"/>
      <c r="SIZ2182" s="650"/>
      <c r="SJA2182" s="645"/>
      <c r="SJB2182" s="659"/>
      <c r="SJC2182" s="654"/>
      <c r="SJD2182" s="655"/>
      <c r="SJE2182" s="655"/>
      <c r="SJF2182" s="1"/>
      <c r="SJG2182" s="1"/>
      <c r="SJI2182" s="650"/>
      <c r="SJJ2182" s="645"/>
      <c r="SJK2182" s="659"/>
      <c r="SJL2182" s="654"/>
      <c r="SJM2182" s="655"/>
      <c r="SJN2182" s="655"/>
      <c r="SJO2182" s="1"/>
      <c r="SJP2182" s="1"/>
      <c r="SJR2182" s="650"/>
      <c r="SJS2182" s="645"/>
      <c r="SJT2182" s="659"/>
      <c r="SJU2182" s="654"/>
      <c r="SJV2182" s="655"/>
      <c r="SJW2182" s="655"/>
      <c r="SJX2182" s="1"/>
      <c r="SJY2182" s="1"/>
      <c r="SKA2182" s="650"/>
      <c r="SKB2182" s="645"/>
      <c r="SKC2182" s="659"/>
      <c r="SKD2182" s="654"/>
      <c r="SKE2182" s="655"/>
      <c r="SKF2182" s="655"/>
      <c r="SKG2182" s="1"/>
      <c r="SKH2182" s="1"/>
      <c r="SKJ2182" s="650"/>
      <c r="SKK2182" s="645"/>
      <c r="SKL2182" s="659"/>
      <c r="SKM2182" s="654"/>
      <c r="SKN2182" s="655"/>
      <c r="SKO2182" s="655"/>
      <c r="SKP2182" s="1"/>
      <c r="SKQ2182" s="1"/>
      <c r="SKS2182" s="650"/>
      <c r="SKT2182" s="645"/>
      <c r="SKU2182" s="659"/>
      <c r="SKV2182" s="654"/>
      <c r="SKW2182" s="655"/>
      <c r="SKX2182" s="655"/>
      <c r="SKY2182" s="1"/>
      <c r="SKZ2182" s="1"/>
      <c r="SLB2182" s="650"/>
      <c r="SLC2182" s="645"/>
      <c r="SLD2182" s="659"/>
      <c r="SLE2182" s="654"/>
      <c r="SLF2182" s="655"/>
      <c r="SLG2182" s="655"/>
      <c r="SLH2182" s="1"/>
      <c r="SLI2182" s="1"/>
      <c r="SLK2182" s="650"/>
      <c r="SLL2182" s="645"/>
      <c r="SLM2182" s="659"/>
      <c r="SLN2182" s="654"/>
      <c r="SLO2182" s="655"/>
      <c r="SLP2182" s="655"/>
      <c r="SLQ2182" s="1"/>
      <c r="SLR2182" s="1"/>
      <c r="SLT2182" s="650"/>
      <c r="SLU2182" s="645"/>
      <c r="SLV2182" s="659"/>
      <c r="SLW2182" s="654"/>
      <c r="SLX2182" s="655"/>
      <c r="SLY2182" s="655"/>
      <c r="SLZ2182" s="1"/>
      <c r="SMA2182" s="1"/>
      <c r="SMC2182" s="650"/>
      <c r="SMD2182" s="645"/>
      <c r="SME2182" s="659"/>
      <c r="SMF2182" s="654"/>
      <c r="SMG2182" s="655"/>
      <c r="SMH2182" s="655"/>
      <c r="SMI2182" s="1"/>
      <c r="SMJ2182" s="1"/>
      <c r="SML2182" s="650"/>
      <c r="SMM2182" s="645"/>
      <c r="SMN2182" s="659"/>
      <c r="SMO2182" s="654"/>
      <c r="SMP2182" s="655"/>
      <c r="SMQ2182" s="655"/>
      <c r="SMR2182" s="1"/>
      <c r="SMS2182" s="1"/>
      <c r="SMU2182" s="650"/>
      <c r="SMV2182" s="645"/>
      <c r="SMW2182" s="659"/>
      <c r="SMX2182" s="654"/>
      <c r="SMY2182" s="655"/>
      <c r="SMZ2182" s="655"/>
      <c r="SNA2182" s="1"/>
      <c r="SNB2182" s="1"/>
      <c r="SND2182" s="650"/>
      <c r="SNE2182" s="645"/>
      <c r="SNF2182" s="659"/>
      <c r="SNG2182" s="654"/>
      <c r="SNH2182" s="655"/>
      <c r="SNI2182" s="655"/>
      <c r="SNJ2182" s="1"/>
      <c r="SNK2182" s="1"/>
      <c r="SNM2182" s="650"/>
      <c r="SNN2182" s="645"/>
      <c r="SNO2182" s="659"/>
      <c r="SNP2182" s="654"/>
      <c r="SNQ2182" s="655"/>
      <c r="SNR2182" s="655"/>
      <c r="SNS2182" s="1"/>
      <c r="SNT2182" s="1"/>
      <c r="SNV2182" s="650"/>
      <c r="SNW2182" s="645"/>
      <c r="SNX2182" s="659"/>
      <c r="SNY2182" s="654"/>
      <c r="SNZ2182" s="655"/>
      <c r="SOA2182" s="655"/>
      <c r="SOB2182" s="1"/>
      <c r="SOC2182" s="1"/>
      <c r="SOE2182" s="650"/>
      <c r="SOF2182" s="645"/>
      <c r="SOG2182" s="659"/>
      <c r="SOH2182" s="654"/>
      <c r="SOI2182" s="655"/>
      <c r="SOJ2182" s="655"/>
      <c r="SOK2182" s="1"/>
      <c r="SOL2182" s="1"/>
      <c r="SON2182" s="650"/>
      <c r="SOO2182" s="645"/>
      <c r="SOP2182" s="659"/>
      <c r="SOQ2182" s="654"/>
      <c r="SOR2182" s="655"/>
      <c r="SOS2182" s="655"/>
      <c r="SOT2182" s="1"/>
      <c r="SOU2182" s="1"/>
      <c r="SOW2182" s="650"/>
      <c r="SOX2182" s="645"/>
      <c r="SOY2182" s="659"/>
      <c r="SOZ2182" s="654"/>
      <c r="SPA2182" s="655"/>
      <c r="SPB2182" s="655"/>
      <c r="SPC2182" s="1"/>
      <c r="SPD2182" s="1"/>
      <c r="SPF2182" s="650"/>
      <c r="SPG2182" s="645"/>
      <c r="SPH2182" s="659"/>
      <c r="SPI2182" s="654"/>
      <c r="SPJ2182" s="655"/>
      <c r="SPK2182" s="655"/>
      <c r="SPL2182" s="1"/>
      <c r="SPM2182" s="1"/>
      <c r="SPO2182" s="650"/>
      <c r="SPP2182" s="645"/>
      <c r="SPQ2182" s="659"/>
      <c r="SPR2182" s="654"/>
      <c r="SPS2182" s="655"/>
      <c r="SPT2182" s="655"/>
      <c r="SPU2182" s="1"/>
      <c r="SPV2182" s="1"/>
      <c r="SPX2182" s="650"/>
      <c r="SPY2182" s="645"/>
      <c r="SPZ2182" s="659"/>
      <c r="SQA2182" s="654"/>
      <c r="SQB2182" s="655"/>
      <c r="SQC2182" s="655"/>
      <c r="SQD2182" s="1"/>
      <c r="SQE2182" s="1"/>
      <c r="SQG2182" s="650"/>
      <c r="SQH2182" s="645"/>
      <c r="SQI2182" s="659"/>
      <c r="SQJ2182" s="654"/>
      <c r="SQK2182" s="655"/>
      <c r="SQL2182" s="655"/>
      <c r="SQM2182" s="1"/>
      <c r="SQN2182" s="1"/>
      <c r="SQP2182" s="650"/>
      <c r="SQQ2182" s="645"/>
      <c r="SQR2182" s="659"/>
      <c r="SQS2182" s="654"/>
      <c r="SQT2182" s="655"/>
      <c r="SQU2182" s="655"/>
      <c r="SQV2182" s="1"/>
      <c r="SQW2182" s="1"/>
      <c r="SQY2182" s="650"/>
      <c r="SQZ2182" s="645"/>
      <c r="SRA2182" s="659"/>
      <c r="SRB2182" s="654"/>
      <c r="SRC2182" s="655"/>
      <c r="SRD2182" s="655"/>
      <c r="SRE2182" s="1"/>
      <c r="SRF2182" s="1"/>
      <c r="SRH2182" s="650"/>
      <c r="SRI2182" s="645"/>
      <c r="SRJ2182" s="659"/>
      <c r="SRK2182" s="654"/>
      <c r="SRL2182" s="655"/>
      <c r="SRM2182" s="655"/>
      <c r="SRN2182" s="1"/>
      <c r="SRO2182" s="1"/>
      <c r="SRQ2182" s="650"/>
      <c r="SRR2182" s="645"/>
      <c r="SRS2182" s="659"/>
      <c r="SRT2182" s="654"/>
      <c r="SRU2182" s="655"/>
      <c r="SRV2182" s="655"/>
      <c r="SRW2182" s="1"/>
      <c r="SRX2182" s="1"/>
      <c r="SRZ2182" s="650"/>
      <c r="SSA2182" s="645"/>
      <c r="SSB2182" s="659"/>
      <c r="SSC2182" s="654"/>
      <c r="SSD2182" s="655"/>
      <c r="SSE2182" s="655"/>
      <c r="SSF2182" s="1"/>
      <c r="SSG2182" s="1"/>
      <c r="SSI2182" s="650"/>
      <c r="SSJ2182" s="645"/>
      <c r="SSK2182" s="659"/>
      <c r="SSL2182" s="654"/>
      <c r="SSM2182" s="655"/>
      <c r="SSN2182" s="655"/>
      <c r="SSO2182" s="1"/>
      <c r="SSP2182" s="1"/>
      <c r="SSR2182" s="650"/>
      <c r="SSS2182" s="645"/>
      <c r="SST2182" s="659"/>
      <c r="SSU2182" s="654"/>
      <c r="SSV2182" s="655"/>
      <c r="SSW2182" s="655"/>
      <c r="SSX2182" s="1"/>
      <c r="SSY2182" s="1"/>
      <c r="STA2182" s="650"/>
      <c r="STB2182" s="645"/>
      <c r="STC2182" s="659"/>
      <c r="STD2182" s="654"/>
      <c r="STE2182" s="655"/>
      <c r="STF2182" s="655"/>
      <c r="STG2182" s="1"/>
      <c r="STH2182" s="1"/>
      <c r="STJ2182" s="650"/>
      <c r="STK2182" s="645"/>
      <c r="STL2182" s="659"/>
      <c r="STM2182" s="654"/>
      <c r="STN2182" s="655"/>
      <c r="STO2182" s="655"/>
      <c r="STP2182" s="1"/>
      <c r="STQ2182" s="1"/>
      <c r="STS2182" s="650"/>
      <c r="STT2182" s="645"/>
      <c r="STU2182" s="659"/>
      <c r="STV2182" s="654"/>
      <c r="STW2182" s="655"/>
      <c r="STX2182" s="655"/>
      <c r="STY2182" s="1"/>
      <c r="STZ2182" s="1"/>
      <c r="SUB2182" s="650"/>
      <c r="SUC2182" s="645"/>
      <c r="SUD2182" s="659"/>
      <c r="SUE2182" s="654"/>
      <c r="SUF2182" s="655"/>
      <c r="SUG2182" s="655"/>
      <c r="SUH2182" s="1"/>
      <c r="SUI2182" s="1"/>
      <c r="SUK2182" s="650"/>
      <c r="SUL2182" s="645"/>
      <c r="SUM2182" s="659"/>
      <c r="SUN2182" s="654"/>
      <c r="SUO2182" s="655"/>
      <c r="SUP2182" s="655"/>
      <c r="SUQ2182" s="1"/>
      <c r="SUR2182" s="1"/>
      <c r="SUT2182" s="650"/>
      <c r="SUU2182" s="645"/>
      <c r="SUV2182" s="659"/>
      <c r="SUW2182" s="654"/>
      <c r="SUX2182" s="655"/>
      <c r="SUY2182" s="655"/>
      <c r="SUZ2182" s="1"/>
      <c r="SVA2182" s="1"/>
      <c r="SVC2182" s="650"/>
      <c r="SVD2182" s="645"/>
      <c r="SVE2182" s="659"/>
      <c r="SVF2182" s="654"/>
      <c r="SVG2182" s="655"/>
      <c r="SVH2182" s="655"/>
      <c r="SVI2182" s="1"/>
      <c r="SVJ2182" s="1"/>
      <c r="SVL2182" s="650"/>
      <c r="SVM2182" s="645"/>
      <c r="SVN2182" s="659"/>
      <c r="SVO2182" s="654"/>
      <c r="SVP2182" s="655"/>
      <c r="SVQ2182" s="655"/>
      <c r="SVR2182" s="1"/>
      <c r="SVS2182" s="1"/>
      <c r="SVU2182" s="650"/>
      <c r="SVV2182" s="645"/>
      <c r="SVW2182" s="659"/>
      <c r="SVX2182" s="654"/>
      <c r="SVY2182" s="655"/>
      <c r="SVZ2182" s="655"/>
      <c r="SWA2182" s="1"/>
      <c r="SWB2182" s="1"/>
      <c r="SWD2182" s="650"/>
      <c r="SWE2182" s="645"/>
      <c r="SWF2182" s="659"/>
      <c r="SWG2182" s="654"/>
      <c r="SWH2182" s="655"/>
      <c r="SWI2182" s="655"/>
      <c r="SWJ2182" s="1"/>
      <c r="SWK2182" s="1"/>
      <c r="SWM2182" s="650"/>
      <c r="SWN2182" s="645"/>
      <c r="SWO2182" s="659"/>
      <c r="SWP2182" s="654"/>
      <c r="SWQ2182" s="655"/>
      <c r="SWR2182" s="655"/>
      <c r="SWS2182" s="1"/>
      <c r="SWT2182" s="1"/>
      <c r="SWV2182" s="650"/>
      <c r="SWW2182" s="645"/>
      <c r="SWX2182" s="659"/>
      <c r="SWY2182" s="654"/>
      <c r="SWZ2182" s="655"/>
      <c r="SXA2182" s="655"/>
      <c r="SXB2182" s="1"/>
      <c r="SXC2182" s="1"/>
      <c r="SXE2182" s="650"/>
      <c r="SXF2182" s="645"/>
      <c r="SXG2182" s="659"/>
      <c r="SXH2182" s="654"/>
      <c r="SXI2182" s="655"/>
      <c r="SXJ2182" s="655"/>
      <c r="SXK2182" s="1"/>
      <c r="SXL2182" s="1"/>
      <c r="SXN2182" s="650"/>
      <c r="SXO2182" s="645"/>
      <c r="SXP2182" s="659"/>
      <c r="SXQ2182" s="654"/>
      <c r="SXR2182" s="655"/>
      <c r="SXS2182" s="655"/>
      <c r="SXT2182" s="1"/>
      <c r="SXU2182" s="1"/>
      <c r="SXW2182" s="650"/>
      <c r="SXX2182" s="645"/>
      <c r="SXY2182" s="659"/>
      <c r="SXZ2182" s="654"/>
      <c r="SYA2182" s="655"/>
      <c r="SYB2182" s="655"/>
      <c r="SYC2182" s="1"/>
      <c r="SYD2182" s="1"/>
      <c r="SYF2182" s="650"/>
      <c r="SYG2182" s="645"/>
      <c r="SYH2182" s="659"/>
      <c r="SYI2182" s="654"/>
      <c r="SYJ2182" s="655"/>
      <c r="SYK2182" s="655"/>
      <c r="SYL2182" s="1"/>
      <c r="SYM2182" s="1"/>
      <c r="SYO2182" s="650"/>
      <c r="SYP2182" s="645"/>
      <c r="SYQ2182" s="659"/>
      <c r="SYR2182" s="654"/>
      <c r="SYS2182" s="655"/>
      <c r="SYT2182" s="655"/>
      <c r="SYU2182" s="1"/>
      <c r="SYV2182" s="1"/>
      <c r="SYX2182" s="650"/>
      <c r="SYY2182" s="645"/>
      <c r="SYZ2182" s="659"/>
      <c r="SZA2182" s="654"/>
      <c r="SZB2182" s="655"/>
      <c r="SZC2182" s="655"/>
      <c r="SZD2182" s="1"/>
      <c r="SZE2182" s="1"/>
      <c r="SZG2182" s="650"/>
      <c r="SZH2182" s="645"/>
      <c r="SZI2182" s="659"/>
      <c r="SZJ2182" s="654"/>
      <c r="SZK2182" s="655"/>
      <c r="SZL2182" s="655"/>
      <c r="SZM2182" s="1"/>
      <c r="SZN2182" s="1"/>
      <c r="SZP2182" s="650"/>
      <c r="SZQ2182" s="645"/>
      <c r="SZR2182" s="659"/>
      <c r="SZS2182" s="654"/>
      <c r="SZT2182" s="655"/>
      <c r="SZU2182" s="655"/>
      <c r="SZV2182" s="1"/>
      <c r="SZW2182" s="1"/>
      <c r="SZY2182" s="650"/>
      <c r="SZZ2182" s="645"/>
      <c r="TAA2182" s="659"/>
      <c r="TAB2182" s="654"/>
      <c r="TAC2182" s="655"/>
      <c r="TAD2182" s="655"/>
      <c r="TAE2182" s="1"/>
      <c r="TAF2182" s="1"/>
      <c r="TAH2182" s="650"/>
      <c r="TAI2182" s="645"/>
      <c r="TAJ2182" s="659"/>
      <c r="TAK2182" s="654"/>
      <c r="TAL2182" s="655"/>
      <c r="TAM2182" s="655"/>
      <c r="TAN2182" s="1"/>
      <c r="TAO2182" s="1"/>
      <c r="TAQ2182" s="650"/>
      <c r="TAR2182" s="645"/>
      <c r="TAS2182" s="659"/>
      <c r="TAT2182" s="654"/>
      <c r="TAU2182" s="655"/>
      <c r="TAV2182" s="655"/>
      <c r="TAW2182" s="1"/>
      <c r="TAX2182" s="1"/>
      <c r="TAZ2182" s="650"/>
      <c r="TBA2182" s="645"/>
      <c r="TBB2182" s="659"/>
      <c r="TBC2182" s="654"/>
      <c r="TBD2182" s="655"/>
      <c r="TBE2182" s="655"/>
      <c r="TBF2182" s="1"/>
      <c r="TBG2182" s="1"/>
      <c r="TBI2182" s="650"/>
      <c r="TBJ2182" s="645"/>
      <c r="TBK2182" s="659"/>
      <c r="TBL2182" s="654"/>
      <c r="TBM2182" s="655"/>
      <c r="TBN2182" s="655"/>
      <c r="TBO2182" s="1"/>
      <c r="TBP2182" s="1"/>
      <c r="TBR2182" s="650"/>
      <c r="TBS2182" s="645"/>
      <c r="TBT2182" s="659"/>
      <c r="TBU2182" s="654"/>
      <c r="TBV2182" s="655"/>
      <c r="TBW2182" s="655"/>
      <c r="TBX2182" s="1"/>
      <c r="TBY2182" s="1"/>
      <c r="TCA2182" s="650"/>
      <c r="TCB2182" s="645"/>
      <c r="TCC2182" s="659"/>
      <c r="TCD2182" s="654"/>
      <c r="TCE2182" s="655"/>
      <c r="TCF2182" s="655"/>
      <c r="TCG2182" s="1"/>
      <c r="TCH2182" s="1"/>
      <c r="TCJ2182" s="650"/>
      <c r="TCK2182" s="645"/>
      <c r="TCL2182" s="659"/>
      <c r="TCM2182" s="654"/>
      <c r="TCN2182" s="655"/>
      <c r="TCO2182" s="655"/>
      <c r="TCP2182" s="1"/>
      <c r="TCQ2182" s="1"/>
      <c r="TCS2182" s="650"/>
      <c r="TCT2182" s="645"/>
      <c r="TCU2182" s="659"/>
      <c r="TCV2182" s="654"/>
      <c r="TCW2182" s="655"/>
      <c r="TCX2182" s="655"/>
      <c r="TCY2182" s="1"/>
      <c r="TCZ2182" s="1"/>
      <c r="TDB2182" s="650"/>
      <c r="TDC2182" s="645"/>
      <c r="TDD2182" s="659"/>
      <c r="TDE2182" s="654"/>
      <c r="TDF2182" s="655"/>
      <c r="TDG2182" s="655"/>
      <c r="TDH2182" s="1"/>
      <c r="TDI2182" s="1"/>
      <c r="TDK2182" s="650"/>
      <c r="TDL2182" s="645"/>
      <c r="TDM2182" s="659"/>
      <c r="TDN2182" s="654"/>
      <c r="TDO2182" s="655"/>
      <c r="TDP2182" s="655"/>
      <c r="TDQ2182" s="1"/>
      <c r="TDR2182" s="1"/>
      <c r="TDT2182" s="650"/>
      <c r="TDU2182" s="645"/>
      <c r="TDV2182" s="659"/>
      <c r="TDW2182" s="654"/>
      <c r="TDX2182" s="655"/>
      <c r="TDY2182" s="655"/>
      <c r="TDZ2182" s="1"/>
      <c r="TEA2182" s="1"/>
      <c r="TEC2182" s="650"/>
      <c r="TED2182" s="645"/>
      <c r="TEE2182" s="659"/>
      <c r="TEF2182" s="654"/>
      <c r="TEG2182" s="655"/>
      <c r="TEH2182" s="655"/>
      <c r="TEI2182" s="1"/>
      <c r="TEJ2182" s="1"/>
      <c r="TEL2182" s="650"/>
      <c r="TEM2182" s="645"/>
      <c r="TEN2182" s="659"/>
      <c r="TEO2182" s="654"/>
      <c r="TEP2182" s="655"/>
      <c r="TEQ2182" s="655"/>
      <c r="TER2182" s="1"/>
      <c r="TES2182" s="1"/>
      <c r="TEU2182" s="650"/>
      <c r="TEV2182" s="645"/>
      <c r="TEW2182" s="659"/>
      <c r="TEX2182" s="654"/>
      <c r="TEY2182" s="655"/>
      <c r="TEZ2182" s="655"/>
      <c r="TFA2182" s="1"/>
      <c r="TFB2182" s="1"/>
      <c r="TFD2182" s="650"/>
      <c r="TFE2182" s="645"/>
      <c r="TFF2182" s="659"/>
      <c r="TFG2182" s="654"/>
      <c r="TFH2182" s="655"/>
      <c r="TFI2182" s="655"/>
      <c r="TFJ2182" s="1"/>
      <c r="TFK2182" s="1"/>
      <c r="TFM2182" s="650"/>
      <c r="TFN2182" s="645"/>
      <c r="TFO2182" s="659"/>
      <c r="TFP2182" s="654"/>
      <c r="TFQ2182" s="655"/>
      <c r="TFR2182" s="655"/>
      <c r="TFS2182" s="1"/>
      <c r="TFT2182" s="1"/>
      <c r="TFV2182" s="650"/>
      <c r="TFW2182" s="645"/>
      <c r="TFX2182" s="659"/>
      <c r="TFY2182" s="654"/>
      <c r="TFZ2182" s="655"/>
      <c r="TGA2182" s="655"/>
      <c r="TGB2182" s="1"/>
      <c r="TGC2182" s="1"/>
      <c r="TGE2182" s="650"/>
      <c r="TGF2182" s="645"/>
      <c r="TGG2182" s="659"/>
      <c r="TGH2182" s="654"/>
      <c r="TGI2182" s="655"/>
      <c r="TGJ2182" s="655"/>
      <c r="TGK2182" s="1"/>
      <c r="TGL2182" s="1"/>
      <c r="TGN2182" s="650"/>
      <c r="TGO2182" s="645"/>
      <c r="TGP2182" s="659"/>
      <c r="TGQ2182" s="654"/>
      <c r="TGR2182" s="655"/>
      <c r="TGS2182" s="655"/>
      <c r="TGT2182" s="1"/>
      <c r="TGU2182" s="1"/>
      <c r="TGW2182" s="650"/>
      <c r="TGX2182" s="645"/>
      <c r="TGY2182" s="659"/>
      <c r="TGZ2182" s="654"/>
      <c r="THA2182" s="655"/>
      <c r="THB2182" s="655"/>
      <c r="THC2182" s="1"/>
      <c r="THD2182" s="1"/>
      <c r="THF2182" s="650"/>
      <c r="THG2182" s="645"/>
      <c r="THH2182" s="659"/>
      <c r="THI2182" s="654"/>
      <c r="THJ2182" s="655"/>
      <c r="THK2182" s="655"/>
      <c r="THL2182" s="1"/>
      <c r="THM2182" s="1"/>
      <c r="THO2182" s="650"/>
      <c r="THP2182" s="645"/>
      <c r="THQ2182" s="659"/>
      <c r="THR2182" s="654"/>
      <c r="THS2182" s="655"/>
      <c r="THT2182" s="655"/>
      <c r="THU2182" s="1"/>
      <c r="THV2182" s="1"/>
      <c r="THX2182" s="650"/>
      <c r="THY2182" s="645"/>
      <c r="THZ2182" s="659"/>
      <c r="TIA2182" s="654"/>
      <c r="TIB2182" s="655"/>
      <c r="TIC2182" s="655"/>
      <c r="TID2182" s="1"/>
      <c r="TIE2182" s="1"/>
      <c r="TIG2182" s="650"/>
      <c r="TIH2182" s="645"/>
      <c r="TII2182" s="659"/>
      <c r="TIJ2182" s="654"/>
      <c r="TIK2182" s="655"/>
      <c r="TIL2182" s="655"/>
      <c r="TIM2182" s="1"/>
      <c r="TIN2182" s="1"/>
      <c r="TIP2182" s="650"/>
      <c r="TIQ2182" s="645"/>
      <c r="TIR2182" s="659"/>
      <c r="TIS2182" s="654"/>
      <c r="TIT2182" s="655"/>
      <c r="TIU2182" s="655"/>
      <c r="TIV2182" s="1"/>
      <c r="TIW2182" s="1"/>
      <c r="TIY2182" s="650"/>
      <c r="TIZ2182" s="645"/>
      <c r="TJA2182" s="659"/>
      <c r="TJB2182" s="654"/>
      <c r="TJC2182" s="655"/>
      <c r="TJD2182" s="655"/>
      <c r="TJE2182" s="1"/>
      <c r="TJF2182" s="1"/>
      <c r="TJH2182" s="650"/>
      <c r="TJI2182" s="645"/>
      <c r="TJJ2182" s="659"/>
      <c r="TJK2182" s="654"/>
      <c r="TJL2182" s="655"/>
      <c r="TJM2182" s="655"/>
      <c r="TJN2182" s="1"/>
      <c r="TJO2182" s="1"/>
      <c r="TJQ2182" s="650"/>
      <c r="TJR2182" s="645"/>
      <c r="TJS2182" s="659"/>
      <c r="TJT2182" s="654"/>
      <c r="TJU2182" s="655"/>
      <c r="TJV2182" s="655"/>
      <c r="TJW2182" s="1"/>
      <c r="TJX2182" s="1"/>
      <c r="TJZ2182" s="650"/>
      <c r="TKA2182" s="645"/>
      <c r="TKB2182" s="659"/>
      <c r="TKC2182" s="654"/>
      <c r="TKD2182" s="655"/>
      <c r="TKE2182" s="655"/>
      <c r="TKF2182" s="1"/>
      <c r="TKG2182" s="1"/>
      <c r="TKI2182" s="650"/>
      <c r="TKJ2182" s="645"/>
      <c r="TKK2182" s="659"/>
      <c r="TKL2182" s="654"/>
      <c r="TKM2182" s="655"/>
      <c r="TKN2182" s="655"/>
      <c r="TKO2182" s="1"/>
      <c r="TKP2182" s="1"/>
      <c r="TKR2182" s="650"/>
      <c r="TKS2182" s="645"/>
      <c r="TKT2182" s="659"/>
      <c r="TKU2182" s="654"/>
      <c r="TKV2182" s="655"/>
      <c r="TKW2182" s="655"/>
      <c r="TKX2182" s="1"/>
      <c r="TKY2182" s="1"/>
      <c r="TLA2182" s="650"/>
      <c r="TLB2182" s="645"/>
      <c r="TLC2182" s="659"/>
      <c r="TLD2182" s="654"/>
      <c r="TLE2182" s="655"/>
      <c r="TLF2182" s="655"/>
      <c r="TLG2182" s="1"/>
      <c r="TLH2182" s="1"/>
      <c r="TLJ2182" s="650"/>
      <c r="TLK2182" s="645"/>
      <c r="TLL2182" s="659"/>
      <c r="TLM2182" s="654"/>
      <c r="TLN2182" s="655"/>
      <c r="TLO2182" s="655"/>
      <c r="TLP2182" s="1"/>
      <c r="TLQ2182" s="1"/>
      <c r="TLS2182" s="650"/>
      <c r="TLT2182" s="645"/>
      <c r="TLU2182" s="659"/>
      <c r="TLV2182" s="654"/>
      <c r="TLW2182" s="655"/>
      <c r="TLX2182" s="655"/>
      <c r="TLY2182" s="1"/>
      <c r="TLZ2182" s="1"/>
      <c r="TMB2182" s="650"/>
      <c r="TMC2182" s="645"/>
      <c r="TMD2182" s="659"/>
      <c r="TME2182" s="654"/>
      <c r="TMF2182" s="655"/>
      <c r="TMG2182" s="655"/>
      <c r="TMH2182" s="1"/>
      <c r="TMI2182" s="1"/>
      <c r="TMK2182" s="650"/>
      <c r="TML2182" s="645"/>
      <c r="TMM2182" s="659"/>
      <c r="TMN2182" s="654"/>
      <c r="TMO2182" s="655"/>
      <c r="TMP2182" s="655"/>
      <c r="TMQ2182" s="1"/>
      <c r="TMR2182" s="1"/>
      <c r="TMT2182" s="650"/>
      <c r="TMU2182" s="645"/>
      <c r="TMV2182" s="659"/>
      <c r="TMW2182" s="654"/>
      <c r="TMX2182" s="655"/>
      <c r="TMY2182" s="655"/>
      <c r="TMZ2182" s="1"/>
      <c r="TNA2182" s="1"/>
      <c r="TNC2182" s="650"/>
      <c r="TND2182" s="645"/>
      <c r="TNE2182" s="659"/>
      <c r="TNF2182" s="654"/>
      <c r="TNG2182" s="655"/>
      <c r="TNH2182" s="655"/>
      <c r="TNI2182" s="1"/>
      <c r="TNJ2182" s="1"/>
      <c r="TNL2182" s="650"/>
      <c r="TNM2182" s="645"/>
      <c r="TNN2182" s="659"/>
      <c r="TNO2182" s="654"/>
      <c r="TNP2182" s="655"/>
      <c r="TNQ2182" s="655"/>
      <c r="TNR2182" s="1"/>
      <c r="TNS2182" s="1"/>
      <c r="TNU2182" s="650"/>
      <c r="TNV2182" s="645"/>
      <c r="TNW2182" s="659"/>
      <c r="TNX2182" s="654"/>
      <c r="TNY2182" s="655"/>
      <c r="TNZ2182" s="655"/>
      <c r="TOA2182" s="1"/>
      <c r="TOB2182" s="1"/>
      <c r="TOD2182" s="650"/>
      <c r="TOE2182" s="645"/>
      <c r="TOF2182" s="659"/>
      <c r="TOG2182" s="654"/>
      <c r="TOH2182" s="655"/>
      <c r="TOI2182" s="655"/>
      <c r="TOJ2182" s="1"/>
      <c r="TOK2182" s="1"/>
      <c r="TOM2182" s="650"/>
      <c r="TON2182" s="645"/>
      <c r="TOO2182" s="659"/>
      <c r="TOP2182" s="654"/>
      <c r="TOQ2182" s="655"/>
      <c r="TOR2182" s="655"/>
      <c r="TOS2182" s="1"/>
      <c r="TOT2182" s="1"/>
      <c r="TOV2182" s="650"/>
      <c r="TOW2182" s="645"/>
      <c r="TOX2182" s="659"/>
      <c r="TOY2182" s="654"/>
      <c r="TOZ2182" s="655"/>
      <c r="TPA2182" s="655"/>
      <c r="TPB2182" s="1"/>
      <c r="TPC2182" s="1"/>
      <c r="TPE2182" s="650"/>
      <c r="TPF2182" s="645"/>
      <c r="TPG2182" s="659"/>
      <c r="TPH2182" s="654"/>
      <c r="TPI2182" s="655"/>
      <c r="TPJ2182" s="655"/>
      <c r="TPK2182" s="1"/>
      <c r="TPL2182" s="1"/>
      <c r="TPN2182" s="650"/>
      <c r="TPO2182" s="645"/>
      <c r="TPP2182" s="659"/>
      <c r="TPQ2182" s="654"/>
      <c r="TPR2182" s="655"/>
      <c r="TPS2182" s="655"/>
      <c r="TPT2182" s="1"/>
      <c r="TPU2182" s="1"/>
      <c r="TPW2182" s="650"/>
      <c r="TPX2182" s="645"/>
      <c r="TPY2182" s="659"/>
      <c r="TPZ2182" s="654"/>
      <c r="TQA2182" s="655"/>
      <c r="TQB2182" s="655"/>
      <c r="TQC2182" s="1"/>
      <c r="TQD2182" s="1"/>
      <c r="TQF2182" s="650"/>
      <c r="TQG2182" s="645"/>
      <c r="TQH2182" s="659"/>
      <c r="TQI2182" s="654"/>
      <c r="TQJ2182" s="655"/>
      <c r="TQK2182" s="655"/>
      <c r="TQL2182" s="1"/>
      <c r="TQM2182" s="1"/>
      <c r="TQO2182" s="650"/>
      <c r="TQP2182" s="645"/>
      <c r="TQQ2182" s="659"/>
      <c r="TQR2182" s="654"/>
      <c r="TQS2182" s="655"/>
      <c r="TQT2182" s="655"/>
      <c r="TQU2182" s="1"/>
      <c r="TQV2182" s="1"/>
      <c r="TQX2182" s="650"/>
      <c r="TQY2182" s="645"/>
      <c r="TQZ2182" s="659"/>
      <c r="TRA2182" s="654"/>
      <c r="TRB2182" s="655"/>
      <c r="TRC2182" s="655"/>
      <c r="TRD2182" s="1"/>
      <c r="TRE2182" s="1"/>
      <c r="TRG2182" s="650"/>
      <c r="TRH2182" s="645"/>
      <c r="TRI2182" s="659"/>
      <c r="TRJ2182" s="654"/>
      <c r="TRK2182" s="655"/>
      <c r="TRL2182" s="655"/>
      <c r="TRM2182" s="1"/>
      <c r="TRN2182" s="1"/>
      <c r="TRP2182" s="650"/>
      <c r="TRQ2182" s="645"/>
      <c r="TRR2182" s="659"/>
      <c r="TRS2182" s="654"/>
      <c r="TRT2182" s="655"/>
      <c r="TRU2182" s="655"/>
      <c r="TRV2182" s="1"/>
      <c r="TRW2182" s="1"/>
      <c r="TRY2182" s="650"/>
      <c r="TRZ2182" s="645"/>
      <c r="TSA2182" s="659"/>
      <c r="TSB2182" s="654"/>
      <c r="TSC2182" s="655"/>
      <c r="TSD2182" s="655"/>
      <c r="TSE2182" s="1"/>
      <c r="TSF2182" s="1"/>
      <c r="TSH2182" s="650"/>
      <c r="TSI2182" s="645"/>
      <c r="TSJ2182" s="659"/>
      <c r="TSK2182" s="654"/>
      <c r="TSL2182" s="655"/>
      <c r="TSM2182" s="655"/>
      <c r="TSN2182" s="1"/>
      <c r="TSO2182" s="1"/>
      <c r="TSQ2182" s="650"/>
      <c r="TSR2182" s="645"/>
      <c r="TSS2182" s="659"/>
      <c r="TST2182" s="654"/>
      <c r="TSU2182" s="655"/>
      <c r="TSV2182" s="655"/>
      <c r="TSW2182" s="1"/>
      <c r="TSX2182" s="1"/>
      <c r="TSZ2182" s="650"/>
      <c r="TTA2182" s="645"/>
      <c r="TTB2182" s="659"/>
      <c r="TTC2182" s="654"/>
      <c r="TTD2182" s="655"/>
      <c r="TTE2182" s="655"/>
      <c r="TTF2182" s="1"/>
      <c r="TTG2182" s="1"/>
      <c r="TTI2182" s="650"/>
      <c r="TTJ2182" s="645"/>
      <c r="TTK2182" s="659"/>
      <c r="TTL2182" s="654"/>
      <c r="TTM2182" s="655"/>
      <c r="TTN2182" s="655"/>
      <c r="TTO2182" s="1"/>
      <c r="TTP2182" s="1"/>
      <c r="TTR2182" s="650"/>
      <c r="TTS2182" s="645"/>
      <c r="TTT2182" s="659"/>
      <c r="TTU2182" s="654"/>
      <c r="TTV2182" s="655"/>
      <c r="TTW2182" s="655"/>
      <c r="TTX2182" s="1"/>
      <c r="TTY2182" s="1"/>
      <c r="TUA2182" s="650"/>
      <c r="TUB2182" s="645"/>
      <c r="TUC2182" s="659"/>
      <c r="TUD2182" s="654"/>
      <c r="TUE2182" s="655"/>
      <c r="TUF2182" s="655"/>
      <c r="TUG2182" s="1"/>
      <c r="TUH2182" s="1"/>
      <c r="TUJ2182" s="650"/>
      <c r="TUK2182" s="645"/>
      <c r="TUL2182" s="659"/>
      <c r="TUM2182" s="654"/>
      <c r="TUN2182" s="655"/>
      <c r="TUO2182" s="655"/>
      <c r="TUP2182" s="1"/>
      <c r="TUQ2182" s="1"/>
      <c r="TUS2182" s="650"/>
      <c r="TUT2182" s="645"/>
      <c r="TUU2182" s="659"/>
      <c r="TUV2182" s="654"/>
      <c r="TUW2182" s="655"/>
      <c r="TUX2182" s="655"/>
      <c r="TUY2182" s="1"/>
      <c r="TUZ2182" s="1"/>
      <c r="TVB2182" s="650"/>
      <c r="TVC2182" s="645"/>
      <c r="TVD2182" s="659"/>
      <c r="TVE2182" s="654"/>
      <c r="TVF2182" s="655"/>
      <c r="TVG2182" s="655"/>
      <c r="TVH2182" s="1"/>
      <c r="TVI2182" s="1"/>
      <c r="TVK2182" s="650"/>
      <c r="TVL2182" s="645"/>
      <c r="TVM2182" s="659"/>
      <c r="TVN2182" s="654"/>
      <c r="TVO2182" s="655"/>
      <c r="TVP2182" s="655"/>
      <c r="TVQ2182" s="1"/>
      <c r="TVR2182" s="1"/>
      <c r="TVT2182" s="650"/>
      <c r="TVU2182" s="645"/>
      <c r="TVV2182" s="659"/>
      <c r="TVW2182" s="654"/>
      <c r="TVX2182" s="655"/>
      <c r="TVY2182" s="655"/>
      <c r="TVZ2182" s="1"/>
      <c r="TWA2182" s="1"/>
      <c r="TWC2182" s="650"/>
      <c r="TWD2182" s="645"/>
      <c r="TWE2182" s="659"/>
      <c r="TWF2182" s="654"/>
      <c r="TWG2182" s="655"/>
      <c r="TWH2182" s="655"/>
      <c r="TWI2182" s="1"/>
      <c r="TWJ2182" s="1"/>
      <c r="TWL2182" s="650"/>
      <c r="TWM2182" s="645"/>
      <c r="TWN2182" s="659"/>
      <c r="TWO2182" s="654"/>
      <c r="TWP2182" s="655"/>
      <c r="TWQ2182" s="655"/>
      <c r="TWR2182" s="1"/>
      <c r="TWS2182" s="1"/>
      <c r="TWU2182" s="650"/>
      <c r="TWV2182" s="645"/>
      <c r="TWW2182" s="659"/>
      <c r="TWX2182" s="654"/>
      <c r="TWY2182" s="655"/>
      <c r="TWZ2182" s="655"/>
      <c r="TXA2182" s="1"/>
      <c r="TXB2182" s="1"/>
      <c r="TXD2182" s="650"/>
      <c r="TXE2182" s="645"/>
      <c r="TXF2182" s="659"/>
      <c r="TXG2182" s="654"/>
      <c r="TXH2182" s="655"/>
      <c r="TXI2182" s="655"/>
      <c r="TXJ2182" s="1"/>
      <c r="TXK2182" s="1"/>
      <c r="TXM2182" s="650"/>
      <c r="TXN2182" s="645"/>
      <c r="TXO2182" s="659"/>
      <c r="TXP2182" s="654"/>
      <c r="TXQ2182" s="655"/>
      <c r="TXR2182" s="655"/>
      <c r="TXS2182" s="1"/>
      <c r="TXT2182" s="1"/>
      <c r="TXV2182" s="650"/>
      <c r="TXW2182" s="645"/>
      <c r="TXX2182" s="659"/>
      <c r="TXY2182" s="654"/>
      <c r="TXZ2182" s="655"/>
      <c r="TYA2182" s="655"/>
      <c r="TYB2182" s="1"/>
      <c r="TYC2182" s="1"/>
      <c r="TYE2182" s="650"/>
      <c r="TYF2182" s="645"/>
      <c r="TYG2182" s="659"/>
      <c r="TYH2182" s="654"/>
      <c r="TYI2182" s="655"/>
      <c r="TYJ2182" s="655"/>
      <c r="TYK2182" s="1"/>
      <c r="TYL2182" s="1"/>
      <c r="TYN2182" s="650"/>
      <c r="TYO2182" s="645"/>
      <c r="TYP2182" s="659"/>
      <c r="TYQ2182" s="654"/>
      <c r="TYR2182" s="655"/>
      <c r="TYS2182" s="655"/>
      <c r="TYT2182" s="1"/>
      <c r="TYU2182" s="1"/>
      <c r="TYW2182" s="650"/>
      <c r="TYX2182" s="645"/>
      <c r="TYY2182" s="659"/>
      <c r="TYZ2182" s="654"/>
      <c r="TZA2182" s="655"/>
      <c r="TZB2182" s="655"/>
      <c r="TZC2182" s="1"/>
      <c r="TZD2182" s="1"/>
      <c r="TZF2182" s="650"/>
      <c r="TZG2182" s="645"/>
      <c r="TZH2182" s="659"/>
      <c r="TZI2182" s="654"/>
      <c r="TZJ2182" s="655"/>
      <c r="TZK2182" s="655"/>
      <c r="TZL2182" s="1"/>
      <c r="TZM2182" s="1"/>
      <c r="TZO2182" s="650"/>
      <c r="TZP2182" s="645"/>
      <c r="TZQ2182" s="659"/>
      <c r="TZR2182" s="654"/>
      <c r="TZS2182" s="655"/>
      <c r="TZT2182" s="655"/>
      <c r="TZU2182" s="1"/>
      <c r="TZV2182" s="1"/>
      <c r="TZX2182" s="650"/>
      <c r="TZY2182" s="645"/>
      <c r="TZZ2182" s="659"/>
      <c r="UAA2182" s="654"/>
      <c r="UAB2182" s="655"/>
      <c r="UAC2182" s="655"/>
      <c r="UAD2182" s="1"/>
      <c r="UAE2182" s="1"/>
      <c r="UAG2182" s="650"/>
      <c r="UAH2182" s="645"/>
      <c r="UAI2182" s="659"/>
      <c r="UAJ2182" s="654"/>
      <c r="UAK2182" s="655"/>
      <c r="UAL2182" s="655"/>
      <c r="UAM2182" s="1"/>
      <c r="UAN2182" s="1"/>
      <c r="UAP2182" s="650"/>
      <c r="UAQ2182" s="645"/>
      <c r="UAR2182" s="659"/>
      <c r="UAS2182" s="654"/>
      <c r="UAT2182" s="655"/>
      <c r="UAU2182" s="655"/>
      <c r="UAV2182" s="1"/>
      <c r="UAW2182" s="1"/>
      <c r="UAY2182" s="650"/>
      <c r="UAZ2182" s="645"/>
      <c r="UBA2182" s="659"/>
      <c r="UBB2182" s="654"/>
      <c r="UBC2182" s="655"/>
      <c r="UBD2182" s="655"/>
      <c r="UBE2182" s="1"/>
      <c r="UBF2182" s="1"/>
      <c r="UBH2182" s="650"/>
      <c r="UBI2182" s="645"/>
      <c r="UBJ2182" s="659"/>
      <c r="UBK2182" s="654"/>
      <c r="UBL2182" s="655"/>
      <c r="UBM2182" s="655"/>
      <c r="UBN2182" s="1"/>
      <c r="UBO2182" s="1"/>
      <c r="UBQ2182" s="650"/>
      <c r="UBR2182" s="645"/>
      <c r="UBS2182" s="659"/>
      <c r="UBT2182" s="654"/>
      <c r="UBU2182" s="655"/>
      <c r="UBV2182" s="655"/>
      <c r="UBW2182" s="1"/>
      <c r="UBX2182" s="1"/>
      <c r="UBZ2182" s="650"/>
      <c r="UCA2182" s="645"/>
      <c r="UCB2182" s="659"/>
      <c r="UCC2182" s="654"/>
      <c r="UCD2182" s="655"/>
      <c r="UCE2182" s="655"/>
      <c r="UCF2182" s="1"/>
      <c r="UCG2182" s="1"/>
      <c r="UCI2182" s="650"/>
      <c r="UCJ2182" s="645"/>
      <c r="UCK2182" s="659"/>
      <c r="UCL2182" s="654"/>
      <c r="UCM2182" s="655"/>
      <c r="UCN2182" s="655"/>
      <c r="UCO2182" s="1"/>
      <c r="UCP2182" s="1"/>
      <c r="UCR2182" s="650"/>
      <c r="UCS2182" s="645"/>
      <c r="UCT2182" s="659"/>
      <c r="UCU2182" s="654"/>
      <c r="UCV2182" s="655"/>
      <c r="UCW2182" s="655"/>
      <c r="UCX2182" s="1"/>
      <c r="UCY2182" s="1"/>
      <c r="UDA2182" s="650"/>
      <c r="UDB2182" s="645"/>
      <c r="UDC2182" s="659"/>
      <c r="UDD2182" s="654"/>
      <c r="UDE2182" s="655"/>
      <c r="UDF2182" s="655"/>
      <c r="UDG2182" s="1"/>
      <c r="UDH2182" s="1"/>
      <c r="UDJ2182" s="650"/>
      <c r="UDK2182" s="645"/>
      <c r="UDL2182" s="659"/>
      <c r="UDM2182" s="654"/>
      <c r="UDN2182" s="655"/>
      <c r="UDO2182" s="655"/>
      <c r="UDP2182" s="1"/>
      <c r="UDQ2182" s="1"/>
      <c r="UDS2182" s="650"/>
      <c r="UDT2182" s="645"/>
      <c r="UDU2182" s="659"/>
      <c r="UDV2182" s="654"/>
      <c r="UDW2182" s="655"/>
      <c r="UDX2182" s="655"/>
      <c r="UDY2182" s="1"/>
      <c r="UDZ2182" s="1"/>
      <c r="UEB2182" s="650"/>
      <c r="UEC2182" s="645"/>
      <c r="UED2182" s="659"/>
      <c r="UEE2182" s="654"/>
      <c r="UEF2182" s="655"/>
      <c r="UEG2182" s="655"/>
      <c r="UEH2182" s="1"/>
      <c r="UEI2182" s="1"/>
      <c r="UEK2182" s="650"/>
      <c r="UEL2182" s="645"/>
      <c r="UEM2182" s="659"/>
      <c r="UEN2182" s="654"/>
      <c r="UEO2182" s="655"/>
      <c r="UEP2182" s="655"/>
      <c r="UEQ2182" s="1"/>
      <c r="UER2182" s="1"/>
      <c r="UET2182" s="650"/>
      <c r="UEU2182" s="645"/>
      <c r="UEV2182" s="659"/>
      <c r="UEW2182" s="654"/>
      <c r="UEX2182" s="655"/>
      <c r="UEY2182" s="655"/>
      <c r="UEZ2182" s="1"/>
      <c r="UFA2182" s="1"/>
      <c r="UFC2182" s="650"/>
      <c r="UFD2182" s="645"/>
      <c r="UFE2182" s="659"/>
      <c r="UFF2182" s="654"/>
      <c r="UFG2182" s="655"/>
      <c r="UFH2182" s="655"/>
      <c r="UFI2182" s="1"/>
      <c r="UFJ2182" s="1"/>
      <c r="UFL2182" s="650"/>
      <c r="UFM2182" s="645"/>
      <c r="UFN2182" s="659"/>
      <c r="UFO2182" s="654"/>
      <c r="UFP2182" s="655"/>
      <c r="UFQ2182" s="655"/>
      <c r="UFR2182" s="1"/>
      <c r="UFS2182" s="1"/>
      <c r="UFU2182" s="650"/>
      <c r="UFV2182" s="645"/>
      <c r="UFW2182" s="659"/>
      <c r="UFX2182" s="654"/>
      <c r="UFY2182" s="655"/>
      <c r="UFZ2182" s="655"/>
      <c r="UGA2182" s="1"/>
      <c r="UGB2182" s="1"/>
      <c r="UGD2182" s="650"/>
      <c r="UGE2182" s="645"/>
      <c r="UGF2182" s="659"/>
      <c r="UGG2182" s="654"/>
      <c r="UGH2182" s="655"/>
      <c r="UGI2182" s="655"/>
      <c r="UGJ2182" s="1"/>
      <c r="UGK2182" s="1"/>
      <c r="UGM2182" s="650"/>
      <c r="UGN2182" s="645"/>
      <c r="UGO2182" s="659"/>
      <c r="UGP2182" s="654"/>
      <c r="UGQ2182" s="655"/>
      <c r="UGR2182" s="655"/>
      <c r="UGS2182" s="1"/>
      <c r="UGT2182" s="1"/>
      <c r="UGV2182" s="650"/>
      <c r="UGW2182" s="645"/>
      <c r="UGX2182" s="659"/>
      <c r="UGY2182" s="654"/>
      <c r="UGZ2182" s="655"/>
      <c r="UHA2182" s="655"/>
      <c r="UHB2182" s="1"/>
      <c r="UHC2182" s="1"/>
      <c r="UHE2182" s="650"/>
      <c r="UHF2182" s="645"/>
      <c r="UHG2182" s="659"/>
      <c r="UHH2182" s="654"/>
      <c r="UHI2182" s="655"/>
      <c r="UHJ2182" s="655"/>
      <c r="UHK2182" s="1"/>
      <c r="UHL2182" s="1"/>
      <c r="UHN2182" s="650"/>
      <c r="UHO2182" s="645"/>
      <c r="UHP2182" s="659"/>
      <c r="UHQ2182" s="654"/>
      <c r="UHR2182" s="655"/>
      <c r="UHS2182" s="655"/>
      <c r="UHT2182" s="1"/>
      <c r="UHU2182" s="1"/>
      <c r="UHW2182" s="650"/>
      <c r="UHX2182" s="645"/>
      <c r="UHY2182" s="659"/>
      <c r="UHZ2182" s="654"/>
      <c r="UIA2182" s="655"/>
      <c r="UIB2182" s="655"/>
      <c r="UIC2182" s="1"/>
      <c r="UID2182" s="1"/>
      <c r="UIF2182" s="650"/>
      <c r="UIG2182" s="645"/>
      <c r="UIH2182" s="659"/>
      <c r="UII2182" s="654"/>
      <c r="UIJ2182" s="655"/>
      <c r="UIK2182" s="655"/>
      <c r="UIL2182" s="1"/>
      <c r="UIM2182" s="1"/>
      <c r="UIO2182" s="650"/>
      <c r="UIP2182" s="645"/>
      <c r="UIQ2182" s="659"/>
      <c r="UIR2182" s="654"/>
      <c r="UIS2182" s="655"/>
      <c r="UIT2182" s="655"/>
      <c r="UIU2182" s="1"/>
      <c r="UIV2182" s="1"/>
      <c r="UIX2182" s="650"/>
      <c r="UIY2182" s="645"/>
      <c r="UIZ2182" s="659"/>
      <c r="UJA2182" s="654"/>
      <c r="UJB2182" s="655"/>
      <c r="UJC2182" s="655"/>
      <c r="UJD2182" s="1"/>
      <c r="UJE2182" s="1"/>
      <c r="UJG2182" s="650"/>
      <c r="UJH2182" s="645"/>
      <c r="UJI2182" s="659"/>
      <c r="UJJ2182" s="654"/>
      <c r="UJK2182" s="655"/>
      <c r="UJL2182" s="655"/>
      <c r="UJM2182" s="1"/>
      <c r="UJN2182" s="1"/>
      <c r="UJP2182" s="650"/>
      <c r="UJQ2182" s="645"/>
      <c r="UJR2182" s="659"/>
      <c r="UJS2182" s="654"/>
      <c r="UJT2182" s="655"/>
      <c r="UJU2182" s="655"/>
      <c r="UJV2182" s="1"/>
      <c r="UJW2182" s="1"/>
      <c r="UJY2182" s="650"/>
      <c r="UJZ2182" s="645"/>
      <c r="UKA2182" s="659"/>
      <c r="UKB2182" s="654"/>
      <c r="UKC2182" s="655"/>
      <c r="UKD2182" s="655"/>
      <c r="UKE2182" s="1"/>
      <c r="UKF2182" s="1"/>
      <c r="UKH2182" s="650"/>
      <c r="UKI2182" s="645"/>
      <c r="UKJ2182" s="659"/>
      <c r="UKK2182" s="654"/>
      <c r="UKL2182" s="655"/>
      <c r="UKM2182" s="655"/>
      <c r="UKN2182" s="1"/>
      <c r="UKO2182" s="1"/>
      <c r="UKQ2182" s="650"/>
      <c r="UKR2182" s="645"/>
      <c r="UKS2182" s="659"/>
      <c r="UKT2182" s="654"/>
      <c r="UKU2182" s="655"/>
      <c r="UKV2182" s="655"/>
      <c r="UKW2182" s="1"/>
      <c r="UKX2182" s="1"/>
      <c r="UKZ2182" s="650"/>
      <c r="ULA2182" s="645"/>
      <c r="ULB2182" s="659"/>
      <c r="ULC2182" s="654"/>
      <c r="ULD2182" s="655"/>
      <c r="ULE2182" s="655"/>
      <c r="ULF2182" s="1"/>
      <c r="ULG2182" s="1"/>
      <c r="ULI2182" s="650"/>
      <c r="ULJ2182" s="645"/>
      <c r="ULK2182" s="659"/>
      <c r="ULL2182" s="654"/>
      <c r="ULM2182" s="655"/>
      <c r="ULN2182" s="655"/>
      <c r="ULO2182" s="1"/>
      <c r="ULP2182" s="1"/>
      <c r="ULR2182" s="650"/>
      <c r="ULS2182" s="645"/>
      <c r="ULT2182" s="659"/>
      <c r="ULU2182" s="654"/>
      <c r="ULV2182" s="655"/>
      <c r="ULW2182" s="655"/>
      <c r="ULX2182" s="1"/>
      <c r="ULY2182" s="1"/>
      <c r="UMA2182" s="650"/>
      <c r="UMB2182" s="645"/>
      <c r="UMC2182" s="659"/>
      <c r="UMD2182" s="654"/>
      <c r="UME2182" s="655"/>
      <c r="UMF2182" s="655"/>
      <c r="UMG2182" s="1"/>
      <c r="UMH2182" s="1"/>
      <c r="UMJ2182" s="650"/>
      <c r="UMK2182" s="645"/>
      <c r="UML2182" s="659"/>
      <c r="UMM2182" s="654"/>
      <c r="UMN2182" s="655"/>
      <c r="UMO2182" s="655"/>
      <c r="UMP2182" s="1"/>
      <c r="UMQ2182" s="1"/>
      <c r="UMS2182" s="650"/>
      <c r="UMT2182" s="645"/>
      <c r="UMU2182" s="659"/>
      <c r="UMV2182" s="654"/>
      <c r="UMW2182" s="655"/>
      <c r="UMX2182" s="655"/>
      <c r="UMY2182" s="1"/>
      <c r="UMZ2182" s="1"/>
      <c r="UNB2182" s="650"/>
      <c r="UNC2182" s="645"/>
      <c r="UND2182" s="659"/>
      <c r="UNE2182" s="654"/>
      <c r="UNF2182" s="655"/>
      <c r="UNG2182" s="655"/>
      <c r="UNH2182" s="1"/>
      <c r="UNI2182" s="1"/>
      <c r="UNK2182" s="650"/>
      <c r="UNL2182" s="645"/>
      <c r="UNM2182" s="659"/>
      <c r="UNN2182" s="654"/>
      <c r="UNO2182" s="655"/>
      <c r="UNP2182" s="655"/>
      <c r="UNQ2182" s="1"/>
      <c r="UNR2182" s="1"/>
      <c r="UNT2182" s="650"/>
      <c r="UNU2182" s="645"/>
      <c r="UNV2182" s="659"/>
      <c r="UNW2182" s="654"/>
      <c r="UNX2182" s="655"/>
      <c r="UNY2182" s="655"/>
      <c r="UNZ2182" s="1"/>
      <c r="UOA2182" s="1"/>
      <c r="UOC2182" s="650"/>
      <c r="UOD2182" s="645"/>
      <c r="UOE2182" s="659"/>
      <c r="UOF2182" s="654"/>
      <c r="UOG2182" s="655"/>
      <c r="UOH2182" s="655"/>
      <c r="UOI2182" s="1"/>
      <c r="UOJ2182" s="1"/>
      <c r="UOL2182" s="650"/>
      <c r="UOM2182" s="645"/>
      <c r="UON2182" s="659"/>
      <c r="UOO2182" s="654"/>
      <c r="UOP2182" s="655"/>
      <c r="UOQ2182" s="655"/>
      <c r="UOR2182" s="1"/>
      <c r="UOS2182" s="1"/>
      <c r="UOU2182" s="650"/>
      <c r="UOV2182" s="645"/>
      <c r="UOW2182" s="659"/>
      <c r="UOX2182" s="654"/>
      <c r="UOY2182" s="655"/>
      <c r="UOZ2182" s="655"/>
      <c r="UPA2182" s="1"/>
      <c r="UPB2182" s="1"/>
      <c r="UPD2182" s="650"/>
      <c r="UPE2182" s="645"/>
      <c r="UPF2182" s="659"/>
      <c r="UPG2182" s="654"/>
      <c r="UPH2182" s="655"/>
      <c r="UPI2182" s="655"/>
      <c r="UPJ2182" s="1"/>
      <c r="UPK2182" s="1"/>
      <c r="UPM2182" s="650"/>
      <c r="UPN2182" s="645"/>
      <c r="UPO2182" s="659"/>
      <c r="UPP2182" s="654"/>
      <c r="UPQ2182" s="655"/>
      <c r="UPR2182" s="655"/>
      <c r="UPS2182" s="1"/>
      <c r="UPT2182" s="1"/>
      <c r="UPV2182" s="650"/>
      <c r="UPW2182" s="645"/>
      <c r="UPX2182" s="659"/>
      <c r="UPY2182" s="654"/>
      <c r="UPZ2182" s="655"/>
      <c r="UQA2182" s="655"/>
      <c r="UQB2182" s="1"/>
      <c r="UQC2182" s="1"/>
      <c r="UQE2182" s="650"/>
      <c r="UQF2182" s="645"/>
      <c r="UQG2182" s="659"/>
      <c r="UQH2182" s="654"/>
      <c r="UQI2182" s="655"/>
      <c r="UQJ2182" s="655"/>
      <c r="UQK2182" s="1"/>
      <c r="UQL2182" s="1"/>
      <c r="UQN2182" s="650"/>
      <c r="UQO2182" s="645"/>
      <c r="UQP2182" s="659"/>
      <c r="UQQ2182" s="654"/>
      <c r="UQR2182" s="655"/>
      <c r="UQS2182" s="655"/>
      <c r="UQT2182" s="1"/>
      <c r="UQU2182" s="1"/>
      <c r="UQW2182" s="650"/>
      <c r="UQX2182" s="645"/>
      <c r="UQY2182" s="659"/>
      <c r="UQZ2182" s="654"/>
      <c r="URA2182" s="655"/>
      <c r="URB2182" s="655"/>
      <c r="URC2182" s="1"/>
      <c r="URD2182" s="1"/>
      <c r="URF2182" s="650"/>
      <c r="URG2182" s="645"/>
      <c r="URH2182" s="659"/>
      <c r="URI2182" s="654"/>
      <c r="URJ2182" s="655"/>
      <c r="URK2182" s="655"/>
      <c r="URL2182" s="1"/>
      <c r="URM2182" s="1"/>
      <c r="URO2182" s="650"/>
      <c r="URP2182" s="645"/>
      <c r="URQ2182" s="659"/>
      <c r="URR2182" s="654"/>
      <c r="URS2182" s="655"/>
      <c r="URT2182" s="655"/>
      <c r="URU2182" s="1"/>
      <c r="URV2182" s="1"/>
      <c r="URX2182" s="650"/>
      <c r="URY2182" s="645"/>
      <c r="URZ2182" s="659"/>
      <c r="USA2182" s="654"/>
      <c r="USB2182" s="655"/>
      <c r="USC2182" s="655"/>
      <c r="USD2182" s="1"/>
      <c r="USE2182" s="1"/>
      <c r="USG2182" s="650"/>
      <c r="USH2182" s="645"/>
      <c r="USI2182" s="659"/>
      <c r="USJ2182" s="654"/>
      <c r="USK2182" s="655"/>
      <c r="USL2182" s="655"/>
      <c r="USM2182" s="1"/>
      <c r="USN2182" s="1"/>
      <c r="USP2182" s="650"/>
      <c r="USQ2182" s="645"/>
      <c r="USR2182" s="659"/>
      <c r="USS2182" s="654"/>
      <c r="UST2182" s="655"/>
      <c r="USU2182" s="655"/>
      <c r="USV2182" s="1"/>
      <c r="USW2182" s="1"/>
      <c r="USY2182" s="650"/>
      <c r="USZ2182" s="645"/>
      <c r="UTA2182" s="659"/>
      <c r="UTB2182" s="654"/>
      <c r="UTC2182" s="655"/>
      <c r="UTD2182" s="655"/>
      <c r="UTE2182" s="1"/>
      <c r="UTF2182" s="1"/>
      <c r="UTH2182" s="650"/>
      <c r="UTI2182" s="645"/>
      <c r="UTJ2182" s="659"/>
      <c r="UTK2182" s="654"/>
      <c r="UTL2182" s="655"/>
      <c r="UTM2182" s="655"/>
      <c r="UTN2182" s="1"/>
      <c r="UTO2182" s="1"/>
      <c r="UTQ2182" s="650"/>
      <c r="UTR2182" s="645"/>
      <c r="UTS2182" s="659"/>
      <c r="UTT2182" s="654"/>
      <c r="UTU2182" s="655"/>
      <c r="UTV2182" s="655"/>
      <c r="UTW2182" s="1"/>
      <c r="UTX2182" s="1"/>
      <c r="UTZ2182" s="650"/>
      <c r="UUA2182" s="645"/>
      <c r="UUB2182" s="659"/>
      <c r="UUC2182" s="654"/>
      <c r="UUD2182" s="655"/>
      <c r="UUE2182" s="655"/>
      <c r="UUF2182" s="1"/>
      <c r="UUG2182" s="1"/>
      <c r="UUI2182" s="650"/>
      <c r="UUJ2182" s="645"/>
      <c r="UUK2182" s="659"/>
      <c r="UUL2182" s="654"/>
      <c r="UUM2182" s="655"/>
      <c r="UUN2182" s="655"/>
      <c r="UUO2182" s="1"/>
      <c r="UUP2182" s="1"/>
      <c r="UUR2182" s="650"/>
      <c r="UUS2182" s="645"/>
      <c r="UUT2182" s="659"/>
      <c r="UUU2182" s="654"/>
      <c r="UUV2182" s="655"/>
      <c r="UUW2182" s="655"/>
      <c r="UUX2182" s="1"/>
      <c r="UUY2182" s="1"/>
      <c r="UVA2182" s="650"/>
      <c r="UVB2182" s="645"/>
      <c r="UVC2182" s="659"/>
      <c r="UVD2182" s="654"/>
      <c r="UVE2182" s="655"/>
      <c r="UVF2182" s="655"/>
      <c r="UVG2182" s="1"/>
      <c r="UVH2182" s="1"/>
      <c r="UVJ2182" s="650"/>
      <c r="UVK2182" s="645"/>
      <c r="UVL2182" s="659"/>
      <c r="UVM2182" s="654"/>
      <c r="UVN2182" s="655"/>
      <c r="UVO2182" s="655"/>
      <c r="UVP2182" s="1"/>
      <c r="UVQ2182" s="1"/>
      <c r="UVS2182" s="650"/>
      <c r="UVT2182" s="645"/>
      <c r="UVU2182" s="659"/>
      <c r="UVV2182" s="654"/>
      <c r="UVW2182" s="655"/>
      <c r="UVX2182" s="655"/>
      <c r="UVY2182" s="1"/>
      <c r="UVZ2182" s="1"/>
      <c r="UWB2182" s="650"/>
      <c r="UWC2182" s="645"/>
      <c r="UWD2182" s="659"/>
      <c r="UWE2182" s="654"/>
      <c r="UWF2182" s="655"/>
      <c r="UWG2182" s="655"/>
      <c r="UWH2182" s="1"/>
      <c r="UWI2182" s="1"/>
      <c r="UWK2182" s="650"/>
      <c r="UWL2182" s="645"/>
      <c r="UWM2182" s="659"/>
      <c r="UWN2182" s="654"/>
      <c r="UWO2182" s="655"/>
      <c r="UWP2182" s="655"/>
      <c r="UWQ2182" s="1"/>
      <c r="UWR2182" s="1"/>
      <c r="UWT2182" s="650"/>
      <c r="UWU2182" s="645"/>
      <c r="UWV2182" s="659"/>
      <c r="UWW2182" s="654"/>
      <c r="UWX2182" s="655"/>
      <c r="UWY2182" s="655"/>
      <c r="UWZ2182" s="1"/>
      <c r="UXA2182" s="1"/>
      <c r="UXC2182" s="650"/>
      <c r="UXD2182" s="645"/>
      <c r="UXE2182" s="659"/>
      <c r="UXF2182" s="654"/>
      <c r="UXG2182" s="655"/>
      <c r="UXH2182" s="655"/>
      <c r="UXI2182" s="1"/>
      <c r="UXJ2182" s="1"/>
      <c r="UXL2182" s="650"/>
      <c r="UXM2182" s="645"/>
      <c r="UXN2182" s="659"/>
      <c r="UXO2182" s="654"/>
      <c r="UXP2182" s="655"/>
      <c r="UXQ2182" s="655"/>
      <c r="UXR2182" s="1"/>
      <c r="UXS2182" s="1"/>
      <c r="UXU2182" s="650"/>
      <c r="UXV2182" s="645"/>
      <c r="UXW2182" s="659"/>
      <c r="UXX2182" s="654"/>
      <c r="UXY2182" s="655"/>
      <c r="UXZ2182" s="655"/>
      <c r="UYA2182" s="1"/>
      <c r="UYB2182" s="1"/>
      <c r="UYD2182" s="650"/>
      <c r="UYE2182" s="645"/>
      <c r="UYF2182" s="659"/>
      <c r="UYG2182" s="654"/>
      <c r="UYH2182" s="655"/>
      <c r="UYI2182" s="655"/>
      <c r="UYJ2182" s="1"/>
      <c r="UYK2182" s="1"/>
      <c r="UYM2182" s="650"/>
      <c r="UYN2182" s="645"/>
      <c r="UYO2182" s="659"/>
      <c r="UYP2182" s="654"/>
      <c r="UYQ2182" s="655"/>
      <c r="UYR2182" s="655"/>
      <c r="UYS2182" s="1"/>
      <c r="UYT2182" s="1"/>
      <c r="UYV2182" s="650"/>
      <c r="UYW2182" s="645"/>
      <c r="UYX2182" s="659"/>
      <c r="UYY2182" s="654"/>
      <c r="UYZ2182" s="655"/>
      <c r="UZA2182" s="655"/>
      <c r="UZB2182" s="1"/>
      <c r="UZC2182" s="1"/>
      <c r="UZE2182" s="650"/>
      <c r="UZF2182" s="645"/>
      <c r="UZG2182" s="659"/>
      <c r="UZH2182" s="654"/>
      <c r="UZI2182" s="655"/>
      <c r="UZJ2182" s="655"/>
      <c r="UZK2182" s="1"/>
      <c r="UZL2182" s="1"/>
      <c r="UZN2182" s="650"/>
      <c r="UZO2182" s="645"/>
      <c r="UZP2182" s="659"/>
      <c r="UZQ2182" s="654"/>
      <c r="UZR2182" s="655"/>
      <c r="UZS2182" s="655"/>
      <c r="UZT2182" s="1"/>
      <c r="UZU2182" s="1"/>
      <c r="UZW2182" s="650"/>
      <c r="UZX2182" s="645"/>
      <c r="UZY2182" s="659"/>
      <c r="UZZ2182" s="654"/>
      <c r="VAA2182" s="655"/>
      <c r="VAB2182" s="655"/>
      <c r="VAC2182" s="1"/>
      <c r="VAD2182" s="1"/>
      <c r="VAF2182" s="650"/>
      <c r="VAG2182" s="645"/>
      <c r="VAH2182" s="659"/>
      <c r="VAI2182" s="654"/>
      <c r="VAJ2182" s="655"/>
      <c r="VAK2182" s="655"/>
      <c r="VAL2182" s="1"/>
      <c r="VAM2182" s="1"/>
      <c r="VAO2182" s="650"/>
      <c r="VAP2182" s="645"/>
      <c r="VAQ2182" s="659"/>
      <c r="VAR2182" s="654"/>
      <c r="VAS2182" s="655"/>
      <c r="VAT2182" s="655"/>
      <c r="VAU2182" s="1"/>
      <c r="VAV2182" s="1"/>
      <c r="VAX2182" s="650"/>
      <c r="VAY2182" s="645"/>
      <c r="VAZ2182" s="659"/>
      <c r="VBA2182" s="654"/>
      <c r="VBB2182" s="655"/>
      <c r="VBC2182" s="655"/>
      <c r="VBD2182" s="1"/>
      <c r="VBE2182" s="1"/>
      <c r="VBG2182" s="650"/>
      <c r="VBH2182" s="645"/>
      <c r="VBI2182" s="659"/>
      <c r="VBJ2182" s="654"/>
      <c r="VBK2182" s="655"/>
      <c r="VBL2182" s="655"/>
      <c r="VBM2182" s="1"/>
      <c r="VBN2182" s="1"/>
      <c r="VBP2182" s="650"/>
      <c r="VBQ2182" s="645"/>
      <c r="VBR2182" s="659"/>
      <c r="VBS2182" s="654"/>
      <c r="VBT2182" s="655"/>
      <c r="VBU2182" s="655"/>
      <c r="VBV2182" s="1"/>
      <c r="VBW2182" s="1"/>
      <c r="VBY2182" s="650"/>
      <c r="VBZ2182" s="645"/>
      <c r="VCA2182" s="659"/>
      <c r="VCB2182" s="654"/>
      <c r="VCC2182" s="655"/>
      <c r="VCD2182" s="655"/>
      <c r="VCE2182" s="1"/>
      <c r="VCF2182" s="1"/>
      <c r="VCH2182" s="650"/>
      <c r="VCI2182" s="645"/>
      <c r="VCJ2182" s="659"/>
      <c r="VCK2182" s="654"/>
      <c r="VCL2182" s="655"/>
      <c r="VCM2182" s="655"/>
      <c r="VCN2182" s="1"/>
      <c r="VCO2182" s="1"/>
      <c r="VCQ2182" s="650"/>
      <c r="VCR2182" s="645"/>
      <c r="VCS2182" s="659"/>
      <c r="VCT2182" s="654"/>
      <c r="VCU2182" s="655"/>
      <c r="VCV2182" s="655"/>
      <c r="VCW2182" s="1"/>
      <c r="VCX2182" s="1"/>
      <c r="VCZ2182" s="650"/>
      <c r="VDA2182" s="645"/>
      <c r="VDB2182" s="659"/>
      <c r="VDC2182" s="654"/>
      <c r="VDD2182" s="655"/>
      <c r="VDE2182" s="655"/>
      <c r="VDF2182" s="1"/>
      <c r="VDG2182" s="1"/>
      <c r="VDI2182" s="650"/>
      <c r="VDJ2182" s="645"/>
      <c r="VDK2182" s="659"/>
      <c r="VDL2182" s="654"/>
      <c r="VDM2182" s="655"/>
      <c r="VDN2182" s="655"/>
      <c r="VDO2182" s="1"/>
      <c r="VDP2182" s="1"/>
      <c r="VDR2182" s="650"/>
      <c r="VDS2182" s="645"/>
      <c r="VDT2182" s="659"/>
      <c r="VDU2182" s="654"/>
      <c r="VDV2182" s="655"/>
      <c r="VDW2182" s="655"/>
      <c r="VDX2182" s="1"/>
      <c r="VDY2182" s="1"/>
      <c r="VEA2182" s="650"/>
      <c r="VEB2182" s="645"/>
      <c r="VEC2182" s="659"/>
      <c r="VED2182" s="654"/>
      <c r="VEE2182" s="655"/>
      <c r="VEF2182" s="655"/>
      <c r="VEG2182" s="1"/>
      <c r="VEH2182" s="1"/>
      <c r="VEJ2182" s="650"/>
      <c r="VEK2182" s="645"/>
      <c r="VEL2182" s="659"/>
      <c r="VEM2182" s="654"/>
      <c r="VEN2182" s="655"/>
      <c r="VEO2182" s="655"/>
      <c r="VEP2182" s="1"/>
      <c r="VEQ2182" s="1"/>
      <c r="VES2182" s="650"/>
      <c r="VET2182" s="645"/>
      <c r="VEU2182" s="659"/>
      <c r="VEV2182" s="654"/>
      <c r="VEW2182" s="655"/>
      <c r="VEX2182" s="655"/>
      <c r="VEY2182" s="1"/>
      <c r="VEZ2182" s="1"/>
      <c r="VFB2182" s="650"/>
      <c r="VFC2182" s="645"/>
      <c r="VFD2182" s="659"/>
      <c r="VFE2182" s="654"/>
      <c r="VFF2182" s="655"/>
      <c r="VFG2182" s="655"/>
      <c r="VFH2182" s="1"/>
      <c r="VFI2182" s="1"/>
      <c r="VFK2182" s="650"/>
      <c r="VFL2182" s="645"/>
      <c r="VFM2182" s="659"/>
      <c r="VFN2182" s="654"/>
      <c r="VFO2182" s="655"/>
      <c r="VFP2182" s="655"/>
      <c r="VFQ2182" s="1"/>
      <c r="VFR2182" s="1"/>
      <c r="VFT2182" s="650"/>
      <c r="VFU2182" s="645"/>
      <c r="VFV2182" s="659"/>
      <c r="VFW2182" s="654"/>
      <c r="VFX2182" s="655"/>
      <c r="VFY2182" s="655"/>
      <c r="VFZ2182" s="1"/>
      <c r="VGA2182" s="1"/>
      <c r="VGC2182" s="650"/>
      <c r="VGD2182" s="645"/>
      <c r="VGE2182" s="659"/>
      <c r="VGF2182" s="654"/>
      <c r="VGG2182" s="655"/>
      <c r="VGH2182" s="655"/>
      <c r="VGI2182" s="1"/>
      <c r="VGJ2182" s="1"/>
      <c r="VGL2182" s="650"/>
      <c r="VGM2182" s="645"/>
      <c r="VGN2182" s="659"/>
      <c r="VGO2182" s="654"/>
      <c r="VGP2182" s="655"/>
      <c r="VGQ2182" s="655"/>
      <c r="VGR2182" s="1"/>
      <c r="VGS2182" s="1"/>
      <c r="VGU2182" s="650"/>
      <c r="VGV2182" s="645"/>
      <c r="VGW2182" s="659"/>
      <c r="VGX2182" s="654"/>
      <c r="VGY2182" s="655"/>
      <c r="VGZ2182" s="655"/>
      <c r="VHA2182" s="1"/>
      <c r="VHB2182" s="1"/>
      <c r="VHD2182" s="650"/>
      <c r="VHE2182" s="645"/>
      <c r="VHF2182" s="659"/>
      <c r="VHG2182" s="654"/>
      <c r="VHH2182" s="655"/>
      <c r="VHI2182" s="655"/>
      <c r="VHJ2182" s="1"/>
      <c r="VHK2182" s="1"/>
      <c r="VHM2182" s="650"/>
      <c r="VHN2182" s="645"/>
      <c r="VHO2182" s="659"/>
      <c r="VHP2182" s="654"/>
      <c r="VHQ2182" s="655"/>
      <c r="VHR2182" s="655"/>
      <c r="VHS2182" s="1"/>
      <c r="VHT2182" s="1"/>
      <c r="VHV2182" s="650"/>
      <c r="VHW2182" s="645"/>
      <c r="VHX2182" s="659"/>
      <c r="VHY2182" s="654"/>
      <c r="VHZ2182" s="655"/>
      <c r="VIA2182" s="655"/>
      <c r="VIB2182" s="1"/>
      <c r="VIC2182" s="1"/>
      <c r="VIE2182" s="650"/>
      <c r="VIF2182" s="645"/>
      <c r="VIG2182" s="659"/>
      <c r="VIH2182" s="654"/>
      <c r="VII2182" s="655"/>
      <c r="VIJ2182" s="655"/>
      <c r="VIK2182" s="1"/>
      <c r="VIL2182" s="1"/>
      <c r="VIN2182" s="650"/>
      <c r="VIO2182" s="645"/>
      <c r="VIP2182" s="659"/>
      <c r="VIQ2182" s="654"/>
      <c r="VIR2182" s="655"/>
      <c r="VIS2182" s="655"/>
      <c r="VIT2182" s="1"/>
      <c r="VIU2182" s="1"/>
      <c r="VIW2182" s="650"/>
      <c r="VIX2182" s="645"/>
      <c r="VIY2182" s="659"/>
      <c r="VIZ2182" s="654"/>
      <c r="VJA2182" s="655"/>
      <c r="VJB2182" s="655"/>
      <c r="VJC2182" s="1"/>
      <c r="VJD2182" s="1"/>
      <c r="VJF2182" s="650"/>
      <c r="VJG2182" s="645"/>
      <c r="VJH2182" s="659"/>
      <c r="VJI2182" s="654"/>
      <c r="VJJ2182" s="655"/>
      <c r="VJK2182" s="655"/>
      <c r="VJL2182" s="1"/>
      <c r="VJM2182" s="1"/>
      <c r="VJO2182" s="650"/>
      <c r="VJP2182" s="645"/>
      <c r="VJQ2182" s="659"/>
      <c r="VJR2182" s="654"/>
      <c r="VJS2182" s="655"/>
      <c r="VJT2182" s="655"/>
      <c r="VJU2182" s="1"/>
      <c r="VJV2182" s="1"/>
      <c r="VJX2182" s="650"/>
      <c r="VJY2182" s="645"/>
      <c r="VJZ2182" s="659"/>
      <c r="VKA2182" s="654"/>
      <c r="VKB2182" s="655"/>
      <c r="VKC2182" s="655"/>
      <c r="VKD2182" s="1"/>
      <c r="VKE2182" s="1"/>
      <c r="VKG2182" s="650"/>
      <c r="VKH2182" s="645"/>
      <c r="VKI2182" s="659"/>
      <c r="VKJ2182" s="654"/>
      <c r="VKK2182" s="655"/>
      <c r="VKL2182" s="655"/>
      <c r="VKM2182" s="1"/>
      <c r="VKN2182" s="1"/>
      <c r="VKP2182" s="650"/>
      <c r="VKQ2182" s="645"/>
      <c r="VKR2182" s="659"/>
      <c r="VKS2182" s="654"/>
      <c r="VKT2182" s="655"/>
      <c r="VKU2182" s="655"/>
      <c r="VKV2182" s="1"/>
      <c r="VKW2182" s="1"/>
      <c r="VKY2182" s="650"/>
      <c r="VKZ2182" s="645"/>
      <c r="VLA2182" s="659"/>
      <c r="VLB2182" s="654"/>
      <c r="VLC2182" s="655"/>
      <c r="VLD2182" s="655"/>
      <c r="VLE2182" s="1"/>
      <c r="VLF2182" s="1"/>
      <c r="VLH2182" s="650"/>
      <c r="VLI2182" s="645"/>
      <c r="VLJ2182" s="659"/>
      <c r="VLK2182" s="654"/>
      <c r="VLL2182" s="655"/>
      <c r="VLM2182" s="655"/>
      <c r="VLN2182" s="1"/>
      <c r="VLO2182" s="1"/>
      <c r="VLQ2182" s="650"/>
      <c r="VLR2182" s="645"/>
      <c r="VLS2182" s="659"/>
      <c r="VLT2182" s="654"/>
      <c r="VLU2182" s="655"/>
      <c r="VLV2182" s="655"/>
      <c r="VLW2182" s="1"/>
      <c r="VLX2182" s="1"/>
      <c r="VLZ2182" s="650"/>
      <c r="VMA2182" s="645"/>
      <c r="VMB2182" s="659"/>
      <c r="VMC2182" s="654"/>
      <c r="VMD2182" s="655"/>
      <c r="VME2182" s="655"/>
      <c r="VMF2182" s="1"/>
      <c r="VMG2182" s="1"/>
      <c r="VMI2182" s="650"/>
      <c r="VMJ2182" s="645"/>
      <c r="VMK2182" s="659"/>
      <c r="VML2182" s="654"/>
      <c r="VMM2182" s="655"/>
      <c r="VMN2182" s="655"/>
      <c r="VMO2182" s="1"/>
      <c r="VMP2182" s="1"/>
      <c r="VMR2182" s="650"/>
      <c r="VMS2182" s="645"/>
      <c r="VMT2182" s="659"/>
      <c r="VMU2182" s="654"/>
      <c r="VMV2182" s="655"/>
      <c r="VMW2182" s="655"/>
      <c r="VMX2182" s="1"/>
      <c r="VMY2182" s="1"/>
      <c r="VNA2182" s="650"/>
      <c r="VNB2182" s="645"/>
      <c r="VNC2182" s="659"/>
      <c r="VND2182" s="654"/>
      <c r="VNE2182" s="655"/>
      <c r="VNF2182" s="655"/>
      <c r="VNG2182" s="1"/>
      <c r="VNH2182" s="1"/>
      <c r="VNJ2182" s="650"/>
      <c r="VNK2182" s="645"/>
      <c r="VNL2182" s="659"/>
      <c r="VNM2182" s="654"/>
      <c r="VNN2182" s="655"/>
      <c r="VNO2182" s="655"/>
      <c r="VNP2182" s="1"/>
      <c r="VNQ2182" s="1"/>
      <c r="VNS2182" s="650"/>
      <c r="VNT2182" s="645"/>
      <c r="VNU2182" s="659"/>
      <c r="VNV2182" s="654"/>
      <c r="VNW2182" s="655"/>
      <c r="VNX2182" s="655"/>
      <c r="VNY2182" s="1"/>
      <c r="VNZ2182" s="1"/>
      <c r="VOB2182" s="650"/>
      <c r="VOC2182" s="645"/>
      <c r="VOD2182" s="659"/>
      <c r="VOE2182" s="654"/>
      <c r="VOF2182" s="655"/>
      <c r="VOG2182" s="655"/>
      <c r="VOH2182" s="1"/>
      <c r="VOI2182" s="1"/>
      <c r="VOK2182" s="650"/>
      <c r="VOL2182" s="645"/>
      <c r="VOM2182" s="659"/>
      <c r="VON2182" s="654"/>
      <c r="VOO2182" s="655"/>
      <c r="VOP2182" s="655"/>
      <c r="VOQ2182" s="1"/>
      <c r="VOR2182" s="1"/>
      <c r="VOT2182" s="650"/>
      <c r="VOU2182" s="645"/>
      <c r="VOV2182" s="659"/>
      <c r="VOW2182" s="654"/>
      <c r="VOX2182" s="655"/>
      <c r="VOY2182" s="655"/>
      <c r="VOZ2182" s="1"/>
      <c r="VPA2182" s="1"/>
      <c r="VPC2182" s="650"/>
      <c r="VPD2182" s="645"/>
      <c r="VPE2182" s="659"/>
      <c r="VPF2182" s="654"/>
      <c r="VPG2182" s="655"/>
      <c r="VPH2182" s="655"/>
      <c r="VPI2182" s="1"/>
      <c r="VPJ2182" s="1"/>
      <c r="VPL2182" s="650"/>
      <c r="VPM2182" s="645"/>
      <c r="VPN2182" s="659"/>
      <c r="VPO2182" s="654"/>
      <c r="VPP2182" s="655"/>
      <c r="VPQ2182" s="655"/>
      <c r="VPR2182" s="1"/>
      <c r="VPS2182" s="1"/>
      <c r="VPU2182" s="650"/>
      <c r="VPV2182" s="645"/>
      <c r="VPW2182" s="659"/>
      <c r="VPX2182" s="654"/>
      <c r="VPY2182" s="655"/>
      <c r="VPZ2182" s="655"/>
      <c r="VQA2182" s="1"/>
      <c r="VQB2182" s="1"/>
      <c r="VQD2182" s="650"/>
      <c r="VQE2182" s="645"/>
      <c r="VQF2182" s="659"/>
      <c r="VQG2182" s="654"/>
      <c r="VQH2182" s="655"/>
      <c r="VQI2182" s="655"/>
      <c r="VQJ2182" s="1"/>
      <c r="VQK2182" s="1"/>
      <c r="VQM2182" s="650"/>
      <c r="VQN2182" s="645"/>
      <c r="VQO2182" s="659"/>
      <c r="VQP2182" s="654"/>
      <c r="VQQ2182" s="655"/>
      <c r="VQR2182" s="655"/>
      <c r="VQS2182" s="1"/>
      <c r="VQT2182" s="1"/>
      <c r="VQV2182" s="650"/>
      <c r="VQW2182" s="645"/>
      <c r="VQX2182" s="659"/>
      <c r="VQY2182" s="654"/>
      <c r="VQZ2182" s="655"/>
      <c r="VRA2182" s="655"/>
      <c r="VRB2182" s="1"/>
      <c r="VRC2182" s="1"/>
      <c r="VRE2182" s="650"/>
      <c r="VRF2182" s="645"/>
      <c r="VRG2182" s="659"/>
      <c r="VRH2182" s="654"/>
      <c r="VRI2182" s="655"/>
      <c r="VRJ2182" s="655"/>
      <c r="VRK2182" s="1"/>
      <c r="VRL2182" s="1"/>
      <c r="VRN2182" s="650"/>
      <c r="VRO2182" s="645"/>
      <c r="VRP2182" s="659"/>
      <c r="VRQ2182" s="654"/>
      <c r="VRR2182" s="655"/>
      <c r="VRS2182" s="655"/>
      <c r="VRT2182" s="1"/>
      <c r="VRU2182" s="1"/>
      <c r="VRW2182" s="650"/>
      <c r="VRX2182" s="645"/>
      <c r="VRY2182" s="659"/>
      <c r="VRZ2182" s="654"/>
      <c r="VSA2182" s="655"/>
      <c r="VSB2182" s="655"/>
      <c r="VSC2182" s="1"/>
      <c r="VSD2182" s="1"/>
      <c r="VSF2182" s="650"/>
      <c r="VSG2182" s="645"/>
      <c r="VSH2182" s="659"/>
      <c r="VSI2182" s="654"/>
      <c r="VSJ2182" s="655"/>
      <c r="VSK2182" s="655"/>
      <c r="VSL2182" s="1"/>
      <c r="VSM2182" s="1"/>
      <c r="VSO2182" s="650"/>
      <c r="VSP2182" s="645"/>
      <c r="VSQ2182" s="659"/>
      <c r="VSR2182" s="654"/>
      <c r="VSS2182" s="655"/>
      <c r="VST2182" s="655"/>
      <c r="VSU2182" s="1"/>
      <c r="VSV2182" s="1"/>
      <c r="VSX2182" s="650"/>
      <c r="VSY2182" s="645"/>
      <c r="VSZ2182" s="659"/>
      <c r="VTA2182" s="654"/>
      <c r="VTB2182" s="655"/>
      <c r="VTC2182" s="655"/>
      <c r="VTD2182" s="1"/>
      <c r="VTE2182" s="1"/>
      <c r="VTG2182" s="650"/>
      <c r="VTH2182" s="645"/>
      <c r="VTI2182" s="659"/>
      <c r="VTJ2182" s="654"/>
      <c r="VTK2182" s="655"/>
      <c r="VTL2182" s="655"/>
      <c r="VTM2182" s="1"/>
      <c r="VTN2182" s="1"/>
      <c r="VTP2182" s="650"/>
      <c r="VTQ2182" s="645"/>
      <c r="VTR2182" s="659"/>
      <c r="VTS2182" s="654"/>
      <c r="VTT2182" s="655"/>
      <c r="VTU2182" s="655"/>
      <c r="VTV2182" s="1"/>
      <c r="VTW2182" s="1"/>
      <c r="VTY2182" s="650"/>
      <c r="VTZ2182" s="645"/>
      <c r="VUA2182" s="659"/>
      <c r="VUB2182" s="654"/>
      <c r="VUC2182" s="655"/>
      <c r="VUD2182" s="655"/>
      <c r="VUE2182" s="1"/>
      <c r="VUF2182" s="1"/>
      <c r="VUH2182" s="650"/>
      <c r="VUI2182" s="645"/>
      <c r="VUJ2182" s="659"/>
      <c r="VUK2182" s="654"/>
      <c r="VUL2182" s="655"/>
      <c r="VUM2182" s="655"/>
      <c r="VUN2182" s="1"/>
      <c r="VUO2182" s="1"/>
      <c r="VUQ2182" s="650"/>
      <c r="VUR2182" s="645"/>
      <c r="VUS2182" s="659"/>
      <c r="VUT2182" s="654"/>
      <c r="VUU2182" s="655"/>
      <c r="VUV2182" s="655"/>
      <c r="VUW2182" s="1"/>
      <c r="VUX2182" s="1"/>
      <c r="VUZ2182" s="650"/>
      <c r="VVA2182" s="645"/>
      <c r="VVB2182" s="659"/>
      <c r="VVC2182" s="654"/>
      <c r="VVD2182" s="655"/>
      <c r="VVE2182" s="655"/>
      <c r="VVF2182" s="1"/>
      <c r="VVG2182" s="1"/>
      <c r="VVI2182" s="650"/>
      <c r="VVJ2182" s="645"/>
      <c r="VVK2182" s="659"/>
      <c r="VVL2182" s="654"/>
      <c r="VVM2182" s="655"/>
      <c r="VVN2182" s="655"/>
      <c r="VVO2182" s="1"/>
      <c r="VVP2182" s="1"/>
      <c r="VVR2182" s="650"/>
      <c r="VVS2182" s="645"/>
      <c r="VVT2182" s="659"/>
      <c r="VVU2182" s="654"/>
      <c r="VVV2182" s="655"/>
      <c r="VVW2182" s="655"/>
      <c r="VVX2182" s="1"/>
      <c r="VVY2182" s="1"/>
      <c r="VWA2182" s="650"/>
      <c r="VWB2182" s="645"/>
      <c r="VWC2182" s="659"/>
      <c r="VWD2182" s="654"/>
      <c r="VWE2182" s="655"/>
      <c r="VWF2182" s="655"/>
      <c r="VWG2182" s="1"/>
      <c r="VWH2182" s="1"/>
      <c r="VWJ2182" s="650"/>
      <c r="VWK2182" s="645"/>
      <c r="VWL2182" s="659"/>
      <c r="VWM2182" s="654"/>
      <c r="VWN2182" s="655"/>
      <c r="VWO2182" s="655"/>
      <c r="VWP2182" s="1"/>
      <c r="VWQ2182" s="1"/>
      <c r="VWS2182" s="650"/>
      <c r="VWT2182" s="645"/>
      <c r="VWU2182" s="659"/>
      <c r="VWV2182" s="654"/>
      <c r="VWW2182" s="655"/>
      <c r="VWX2182" s="655"/>
      <c r="VWY2182" s="1"/>
      <c r="VWZ2182" s="1"/>
      <c r="VXB2182" s="650"/>
      <c r="VXC2182" s="645"/>
      <c r="VXD2182" s="659"/>
      <c r="VXE2182" s="654"/>
      <c r="VXF2182" s="655"/>
      <c r="VXG2182" s="655"/>
      <c r="VXH2182" s="1"/>
      <c r="VXI2182" s="1"/>
      <c r="VXK2182" s="650"/>
      <c r="VXL2182" s="645"/>
      <c r="VXM2182" s="659"/>
      <c r="VXN2182" s="654"/>
      <c r="VXO2182" s="655"/>
      <c r="VXP2182" s="655"/>
      <c r="VXQ2182" s="1"/>
      <c r="VXR2182" s="1"/>
      <c r="VXT2182" s="650"/>
      <c r="VXU2182" s="645"/>
      <c r="VXV2182" s="659"/>
      <c r="VXW2182" s="654"/>
      <c r="VXX2182" s="655"/>
      <c r="VXY2182" s="655"/>
      <c r="VXZ2182" s="1"/>
      <c r="VYA2182" s="1"/>
      <c r="VYC2182" s="650"/>
      <c r="VYD2182" s="645"/>
      <c r="VYE2182" s="659"/>
      <c r="VYF2182" s="654"/>
      <c r="VYG2182" s="655"/>
      <c r="VYH2182" s="655"/>
      <c r="VYI2182" s="1"/>
      <c r="VYJ2182" s="1"/>
      <c r="VYL2182" s="650"/>
      <c r="VYM2182" s="645"/>
      <c r="VYN2182" s="659"/>
      <c r="VYO2182" s="654"/>
      <c r="VYP2182" s="655"/>
      <c r="VYQ2182" s="655"/>
      <c r="VYR2182" s="1"/>
      <c r="VYS2182" s="1"/>
      <c r="VYU2182" s="650"/>
      <c r="VYV2182" s="645"/>
      <c r="VYW2182" s="659"/>
      <c r="VYX2182" s="654"/>
      <c r="VYY2182" s="655"/>
      <c r="VYZ2182" s="655"/>
      <c r="VZA2182" s="1"/>
      <c r="VZB2182" s="1"/>
      <c r="VZD2182" s="650"/>
      <c r="VZE2182" s="645"/>
      <c r="VZF2182" s="659"/>
      <c r="VZG2182" s="654"/>
      <c r="VZH2182" s="655"/>
      <c r="VZI2182" s="655"/>
      <c r="VZJ2182" s="1"/>
      <c r="VZK2182" s="1"/>
      <c r="VZM2182" s="650"/>
      <c r="VZN2182" s="645"/>
      <c r="VZO2182" s="659"/>
      <c r="VZP2182" s="654"/>
      <c r="VZQ2182" s="655"/>
      <c r="VZR2182" s="655"/>
      <c r="VZS2182" s="1"/>
      <c r="VZT2182" s="1"/>
      <c r="VZV2182" s="650"/>
      <c r="VZW2182" s="645"/>
      <c r="VZX2182" s="659"/>
      <c r="VZY2182" s="654"/>
      <c r="VZZ2182" s="655"/>
      <c r="WAA2182" s="655"/>
      <c r="WAB2182" s="1"/>
      <c r="WAC2182" s="1"/>
      <c r="WAE2182" s="650"/>
      <c r="WAF2182" s="645"/>
      <c r="WAG2182" s="659"/>
      <c r="WAH2182" s="654"/>
      <c r="WAI2182" s="655"/>
      <c r="WAJ2182" s="655"/>
      <c r="WAK2182" s="1"/>
      <c r="WAL2182" s="1"/>
      <c r="WAN2182" s="650"/>
      <c r="WAO2182" s="645"/>
      <c r="WAP2182" s="659"/>
      <c r="WAQ2182" s="654"/>
      <c r="WAR2182" s="655"/>
      <c r="WAS2182" s="655"/>
      <c r="WAT2182" s="1"/>
      <c r="WAU2182" s="1"/>
      <c r="WAW2182" s="650"/>
      <c r="WAX2182" s="645"/>
      <c r="WAY2182" s="659"/>
      <c r="WAZ2182" s="654"/>
      <c r="WBA2182" s="655"/>
      <c r="WBB2182" s="655"/>
      <c r="WBC2182" s="1"/>
      <c r="WBD2182" s="1"/>
      <c r="WBF2182" s="650"/>
      <c r="WBG2182" s="645"/>
      <c r="WBH2182" s="659"/>
      <c r="WBI2182" s="654"/>
      <c r="WBJ2182" s="655"/>
      <c r="WBK2182" s="655"/>
      <c r="WBL2182" s="1"/>
      <c r="WBM2182" s="1"/>
      <c r="WBO2182" s="650"/>
      <c r="WBP2182" s="645"/>
      <c r="WBQ2182" s="659"/>
      <c r="WBR2182" s="654"/>
      <c r="WBS2182" s="655"/>
      <c r="WBT2182" s="655"/>
      <c r="WBU2182" s="1"/>
      <c r="WBV2182" s="1"/>
      <c r="WBX2182" s="650"/>
      <c r="WBY2182" s="645"/>
      <c r="WBZ2182" s="659"/>
      <c r="WCA2182" s="654"/>
      <c r="WCB2182" s="655"/>
      <c r="WCC2182" s="655"/>
      <c r="WCD2182" s="1"/>
      <c r="WCE2182" s="1"/>
      <c r="WCG2182" s="650"/>
      <c r="WCH2182" s="645"/>
      <c r="WCI2182" s="659"/>
      <c r="WCJ2182" s="654"/>
      <c r="WCK2182" s="655"/>
      <c r="WCL2182" s="655"/>
      <c r="WCM2182" s="1"/>
      <c r="WCN2182" s="1"/>
      <c r="WCP2182" s="650"/>
      <c r="WCQ2182" s="645"/>
      <c r="WCR2182" s="659"/>
      <c r="WCS2182" s="654"/>
      <c r="WCT2182" s="655"/>
      <c r="WCU2182" s="655"/>
      <c r="WCV2182" s="1"/>
      <c r="WCW2182" s="1"/>
      <c r="WCY2182" s="650"/>
      <c r="WCZ2182" s="645"/>
      <c r="WDA2182" s="659"/>
      <c r="WDB2182" s="654"/>
      <c r="WDC2182" s="655"/>
      <c r="WDD2182" s="655"/>
      <c r="WDE2182" s="1"/>
      <c r="WDF2182" s="1"/>
      <c r="WDH2182" s="650"/>
      <c r="WDI2182" s="645"/>
      <c r="WDJ2182" s="659"/>
      <c r="WDK2182" s="654"/>
      <c r="WDL2182" s="655"/>
      <c r="WDM2182" s="655"/>
      <c r="WDN2182" s="1"/>
      <c r="WDO2182" s="1"/>
      <c r="WDQ2182" s="650"/>
      <c r="WDR2182" s="645"/>
      <c r="WDS2182" s="659"/>
      <c r="WDT2182" s="654"/>
      <c r="WDU2182" s="655"/>
      <c r="WDV2182" s="655"/>
      <c r="WDW2182" s="1"/>
      <c r="WDX2182" s="1"/>
      <c r="WDZ2182" s="650"/>
      <c r="WEA2182" s="645"/>
      <c r="WEB2182" s="659"/>
      <c r="WEC2182" s="654"/>
      <c r="WED2182" s="655"/>
      <c r="WEE2182" s="655"/>
      <c r="WEF2182" s="1"/>
      <c r="WEG2182" s="1"/>
      <c r="WEI2182" s="650"/>
      <c r="WEJ2182" s="645"/>
      <c r="WEK2182" s="659"/>
      <c r="WEL2182" s="654"/>
      <c r="WEM2182" s="655"/>
      <c r="WEN2182" s="655"/>
      <c r="WEO2182" s="1"/>
      <c r="WEP2182" s="1"/>
      <c r="WER2182" s="650"/>
      <c r="WES2182" s="645"/>
      <c r="WET2182" s="659"/>
      <c r="WEU2182" s="654"/>
      <c r="WEV2182" s="655"/>
      <c r="WEW2182" s="655"/>
      <c r="WEX2182" s="1"/>
      <c r="WEY2182" s="1"/>
      <c r="WFA2182" s="650"/>
      <c r="WFB2182" s="645"/>
      <c r="WFC2182" s="659"/>
      <c r="WFD2182" s="654"/>
      <c r="WFE2182" s="655"/>
      <c r="WFF2182" s="655"/>
      <c r="WFG2182" s="1"/>
      <c r="WFH2182" s="1"/>
      <c r="WFJ2182" s="650"/>
      <c r="WFK2182" s="645"/>
      <c r="WFL2182" s="659"/>
      <c r="WFM2182" s="654"/>
      <c r="WFN2182" s="655"/>
      <c r="WFO2182" s="655"/>
      <c r="WFP2182" s="1"/>
      <c r="WFQ2182" s="1"/>
      <c r="WFS2182" s="650"/>
      <c r="WFT2182" s="645"/>
      <c r="WFU2182" s="659"/>
      <c r="WFV2182" s="654"/>
      <c r="WFW2182" s="655"/>
      <c r="WFX2182" s="655"/>
      <c r="WFY2182" s="1"/>
      <c r="WFZ2182" s="1"/>
      <c r="WGB2182" s="650"/>
      <c r="WGC2182" s="645"/>
      <c r="WGD2182" s="659"/>
      <c r="WGE2182" s="654"/>
      <c r="WGF2182" s="655"/>
      <c r="WGG2182" s="655"/>
      <c r="WGH2182" s="1"/>
      <c r="WGI2182" s="1"/>
      <c r="WGK2182" s="650"/>
      <c r="WGL2182" s="645"/>
      <c r="WGM2182" s="659"/>
      <c r="WGN2182" s="654"/>
      <c r="WGO2182" s="655"/>
      <c r="WGP2182" s="655"/>
      <c r="WGQ2182" s="1"/>
      <c r="WGR2182" s="1"/>
      <c r="WGT2182" s="650"/>
      <c r="WGU2182" s="645"/>
      <c r="WGV2182" s="659"/>
      <c r="WGW2182" s="654"/>
      <c r="WGX2182" s="655"/>
      <c r="WGY2182" s="655"/>
      <c r="WGZ2182" s="1"/>
      <c r="WHA2182" s="1"/>
      <c r="WHC2182" s="650"/>
      <c r="WHD2182" s="645"/>
      <c r="WHE2182" s="659"/>
      <c r="WHF2182" s="654"/>
      <c r="WHG2182" s="655"/>
      <c r="WHH2182" s="655"/>
      <c r="WHI2182" s="1"/>
      <c r="WHJ2182" s="1"/>
      <c r="WHL2182" s="650"/>
      <c r="WHM2182" s="645"/>
      <c r="WHN2182" s="659"/>
      <c r="WHO2182" s="654"/>
      <c r="WHP2182" s="655"/>
      <c r="WHQ2182" s="655"/>
      <c r="WHR2182" s="1"/>
      <c r="WHS2182" s="1"/>
      <c r="WHU2182" s="650"/>
      <c r="WHV2182" s="645"/>
      <c r="WHW2182" s="659"/>
      <c r="WHX2182" s="654"/>
      <c r="WHY2182" s="655"/>
      <c r="WHZ2182" s="655"/>
      <c r="WIA2182" s="1"/>
      <c r="WIB2182" s="1"/>
      <c r="WID2182" s="650"/>
      <c r="WIE2182" s="645"/>
      <c r="WIF2182" s="659"/>
      <c r="WIG2182" s="654"/>
      <c r="WIH2182" s="655"/>
      <c r="WII2182" s="655"/>
      <c r="WIJ2182" s="1"/>
      <c r="WIK2182" s="1"/>
      <c r="WIM2182" s="650"/>
      <c r="WIN2182" s="645"/>
      <c r="WIO2182" s="659"/>
      <c r="WIP2182" s="654"/>
      <c r="WIQ2182" s="655"/>
      <c r="WIR2182" s="655"/>
      <c r="WIS2182" s="1"/>
      <c r="WIT2182" s="1"/>
      <c r="WIV2182" s="650"/>
      <c r="WIW2182" s="645"/>
      <c r="WIX2182" s="659"/>
      <c r="WIY2182" s="654"/>
      <c r="WIZ2182" s="655"/>
      <c r="WJA2182" s="655"/>
      <c r="WJB2182" s="1"/>
      <c r="WJC2182" s="1"/>
      <c r="WJE2182" s="650"/>
      <c r="WJF2182" s="645"/>
      <c r="WJG2182" s="659"/>
      <c r="WJH2182" s="654"/>
      <c r="WJI2182" s="655"/>
      <c r="WJJ2182" s="655"/>
      <c r="WJK2182" s="1"/>
      <c r="WJL2182" s="1"/>
      <c r="WJN2182" s="650"/>
      <c r="WJO2182" s="645"/>
      <c r="WJP2182" s="659"/>
      <c r="WJQ2182" s="654"/>
      <c r="WJR2182" s="655"/>
      <c r="WJS2182" s="655"/>
      <c r="WJT2182" s="1"/>
      <c r="WJU2182" s="1"/>
      <c r="WJW2182" s="650"/>
      <c r="WJX2182" s="645"/>
      <c r="WJY2182" s="659"/>
      <c r="WJZ2182" s="654"/>
      <c r="WKA2182" s="655"/>
      <c r="WKB2182" s="655"/>
      <c r="WKC2182" s="1"/>
      <c r="WKD2182" s="1"/>
      <c r="WKF2182" s="650"/>
      <c r="WKG2182" s="645"/>
      <c r="WKH2182" s="659"/>
      <c r="WKI2182" s="654"/>
      <c r="WKJ2182" s="655"/>
      <c r="WKK2182" s="655"/>
      <c r="WKL2182" s="1"/>
      <c r="WKM2182" s="1"/>
      <c r="WKO2182" s="650"/>
      <c r="WKP2182" s="645"/>
      <c r="WKQ2182" s="659"/>
      <c r="WKR2182" s="654"/>
      <c r="WKS2182" s="655"/>
      <c r="WKT2182" s="655"/>
      <c r="WKU2182" s="1"/>
      <c r="WKV2182" s="1"/>
      <c r="WKX2182" s="650"/>
      <c r="WKY2182" s="645"/>
      <c r="WKZ2182" s="659"/>
      <c r="WLA2182" s="654"/>
      <c r="WLB2182" s="655"/>
      <c r="WLC2182" s="655"/>
      <c r="WLD2182" s="1"/>
      <c r="WLE2182" s="1"/>
      <c r="WLG2182" s="650"/>
      <c r="WLH2182" s="645"/>
      <c r="WLI2182" s="659"/>
      <c r="WLJ2182" s="654"/>
      <c r="WLK2182" s="655"/>
      <c r="WLL2182" s="655"/>
      <c r="WLM2182" s="1"/>
      <c r="WLN2182" s="1"/>
      <c r="WLP2182" s="650"/>
      <c r="WLQ2182" s="645"/>
      <c r="WLR2182" s="659"/>
      <c r="WLS2182" s="654"/>
      <c r="WLT2182" s="655"/>
      <c r="WLU2182" s="655"/>
      <c r="WLV2182" s="1"/>
      <c r="WLW2182" s="1"/>
      <c r="WLY2182" s="650"/>
      <c r="WLZ2182" s="645"/>
      <c r="WMA2182" s="659"/>
      <c r="WMB2182" s="654"/>
      <c r="WMC2182" s="655"/>
      <c r="WMD2182" s="655"/>
      <c r="WME2182" s="1"/>
      <c r="WMF2182" s="1"/>
      <c r="WMH2182" s="650"/>
      <c r="WMI2182" s="645"/>
      <c r="WMJ2182" s="659"/>
      <c r="WMK2182" s="654"/>
      <c r="WML2182" s="655"/>
      <c r="WMM2182" s="655"/>
      <c r="WMN2182" s="1"/>
      <c r="WMO2182" s="1"/>
      <c r="WMQ2182" s="650"/>
      <c r="WMR2182" s="645"/>
      <c r="WMS2182" s="659"/>
      <c r="WMT2182" s="654"/>
      <c r="WMU2182" s="655"/>
      <c r="WMV2182" s="655"/>
      <c r="WMW2182" s="1"/>
      <c r="WMX2182" s="1"/>
      <c r="WMZ2182" s="650"/>
      <c r="WNA2182" s="645"/>
      <c r="WNB2182" s="659"/>
      <c r="WNC2182" s="654"/>
      <c r="WND2182" s="655"/>
      <c r="WNE2182" s="655"/>
      <c r="WNF2182" s="1"/>
      <c r="WNG2182" s="1"/>
      <c r="WNI2182" s="650"/>
      <c r="WNJ2182" s="645"/>
      <c r="WNK2182" s="659"/>
      <c r="WNL2182" s="654"/>
      <c r="WNM2182" s="655"/>
      <c r="WNN2182" s="655"/>
      <c r="WNO2182" s="1"/>
      <c r="WNP2182" s="1"/>
      <c r="WNR2182" s="650"/>
      <c r="WNS2182" s="645"/>
      <c r="WNT2182" s="659"/>
      <c r="WNU2182" s="654"/>
      <c r="WNV2182" s="655"/>
      <c r="WNW2182" s="655"/>
      <c r="WNX2182" s="1"/>
      <c r="WNY2182" s="1"/>
      <c r="WOA2182" s="650"/>
      <c r="WOB2182" s="645"/>
      <c r="WOC2182" s="659"/>
      <c r="WOD2182" s="654"/>
      <c r="WOE2182" s="655"/>
      <c r="WOF2182" s="655"/>
      <c r="WOG2182" s="1"/>
      <c r="WOH2182" s="1"/>
      <c r="WOJ2182" s="650"/>
      <c r="WOK2182" s="645"/>
      <c r="WOL2182" s="659"/>
      <c r="WOM2182" s="654"/>
      <c r="WON2182" s="655"/>
      <c r="WOO2182" s="655"/>
      <c r="WOP2182" s="1"/>
      <c r="WOQ2182" s="1"/>
      <c r="WOS2182" s="650"/>
      <c r="WOT2182" s="645"/>
      <c r="WOU2182" s="659"/>
      <c r="WOV2182" s="654"/>
      <c r="WOW2182" s="655"/>
      <c r="WOX2182" s="655"/>
      <c r="WOY2182" s="1"/>
      <c r="WOZ2182" s="1"/>
      <c r="WPB2182" s="650"/>
      <c r="WPC2182" s="645"/>
      <c r="WPD2182" s="659"/>
      <c r="WPE2182" s="654"/>
      <c r="WPF2182" s="655"/>
      <c r="WPG2182" s="655"/>
      <c r="WPH2182" s="1"/>
      <c r="WPI2182" s="1"/>
      <c r="WPK2182" s="650"/>
      <c r="WPL2182" s="645"/>
      <c r="WPM2182" s="659"/>
      <c r="WPN2182" s="654"/>
      <c r="WPO2182" s="655"/>
      <c r="WPP2182" s="655"/>
      <c r="WPQ2182" s="1"/>
      <c r="WPR2182" s="1"/>
      <c r="WPT2182" s="650"/>
      <c r="WPU2182" s="645"/>
      <c r="WPV2182" s="659"/>
      <c r="WPW2182" s="654"/>
      <c r="WPX2182" s="655"/>
      <c r="WPY2182" s="655"/>
      <c r="WPZ2182" s="1"/>
      <c r="WQA2182" s="1"/>
      <c r="WQC2182" s="650"/>
      <c r="WQD2182" s="645"/>
      <c r="WQE2182" s="659"/>
      <c r="WQF2182" s="654"/>
      <c r="WQG2182" s="655"/>
      <c r="WQH2182" s="655"/>
      <c r="WQI2182" s="1"/>
      <c r="WQJ2182" s="1"/>
      <c r="WQL2182" s="650"/>
      <c r="WQM2182" s="645"/>
      <c r="WQN2182" s="659"/>
      <c r="WQO2182" s="654"/>
      <c r="WQP2182" s="655"/>
      <c r="WQQ2182" s="655"/>
      <c r="WQR2182" s="1"/>
      <c r="WQS2182" s="1"/>
      <c r="WQU2182" s="650"/>
      <c r="WQV2182" s="645"/>
      <c r="WQW2182" s="659"/>
      <c r="WQX2182" s="654"/>
      <c r="WQY2182" s="655"/>
      <c r="WQZ2182" s="655"/>
      <c r="WRA2182" s="1"/>
      <c r="WRB2182" s="1"/>
      <c r="WRD2182" s="650"/>
      <c r="WRE2182" s="645"/>
      <c r="WRF2182" s="659"/>
      <c r="WRG2182" s="654"/>
      <c r="WRH2182" s="655"/>
      <c r="WRI2182" s="655"/>
      <c r="WRJ2182" s="1"/>
      <c r="WRK2182" s="1"/>
      <c r="WRM2182" s="650"/>
      <c r="WRN2182" s="645"/>
      <c r="WRO2182" s="659"/>
      <c r="WRP2182" s="654"/>
      <c r="WRQ2182" s="655"/>
      <c r="WRR2182" s="655"/>
      <c r="WRS2182" s="1"/>
      <c r="WRT2182" s="1"/>
      <c r="WRV2182" s="650"/>
      <c r="WRW2182" s="645"/>
      <c r="WRX2182" s="659"/>
      <c r="WRY2182" s="654"/>
      <c r="WRZ2182" s="655"/>
      <c r="WSA2182" s="655"/>
      <c r="WSB2182" s="1"/>
      <c r="WSC2182" s="1"/>
      <c r="WSE2182" s="650"/>
      <c r="WSF2182" s="645"/>
      <c r="WSG2182" s="659"/>
      <c r="WSH2182" s="654"/>
      <c r="WSI2182" s="655"/>
      <c r="WSJ2182" s="655"/>
      <c r="WSK2182" s="1"/>
      <c r="WSL2182" s="1"/>
      <c r="WSN2182" s="650"/>
      <c r="WSO2182" s="645"/>
      <c r="WSP2182" s="659"/>
      <c r="WSQ2182" s="654"/>
      <c r="WSR2182" s="655"/>
      <c r="WSS2182" s="655"/>
      <c r="WST2182" s="1"/>
      <c r="WSU2182" s="1"/>
      <c r="WSW2182" s="650"/>
      <c r="WSX2182" s="645"/>
      <c r="WSY2182" s="659"/>
      <c r="WSZ2182" s="654"/>
      <c r="WTA2182" s="655"/>
      <c r="WTB2182" s="655"/>
      <c r="WTC2182" s="1"/>
      <c r="WTD2182" s="1"/>
      <c r="WTF2182" s="650"/>
      <c r="WTG2182" s="645"/>
      <c r="WTH2182" s="659"/>
      <c r="WTI2182" s="654"/>
      <c r="WTJ2182" s="655"/>
      <c r="WTK2182" s="655"/>
      <c r="WTL2182" s="1"/>
      <c r="WTM2182" s="1"/>
      <c r="WTO2182" s="650"/>
      <c r="WTP2182" s="645"/>
      <c r="WTQ2182" s="659"/>
      <c r="WTR2182" s="654"/>
      <c r="WTS2182" s="655"/>
      <c r="WTT2182" s="655"/>
      <c r="WTU2182" s="1"/>
      <c r="WTV2182" s="1"/>
      <c r="WTX2182" s="650"/>
      <c r="WTY2182" s="645"/>
      <c r="WTZ2182" s="659"/>
      <c r="WUA2182" s="654"/>
      <c r="WUB2182" s="655"/>
      <c r="WUC2182" s="655"/>
      <c r="WUD2182" s="1"/>
      <c r="WUE2182" s="1"/>
      <c r="WUG2182" s="650"/>
      <c r="WUH2182" s="645"/>
      <c r="WUI2182" s="659"/>
      <c r="WUJ2182" s="654"/>
      <c r="WUK2182" s="655"/>
      <c r="WUL2182" s="655"/>
      <c r="WUM2182" s="1"/>
      <c r="WUN2182" s="1"/>
      <c r="WUP2182" s="650"/>
      <c r="WUQ2182" s="645"/>
      <c r="WUR2182" s="659"/>
      <c r="WUS2182" s="654"/>
      <c r="WUT2182" s="655"/>
      <c r="WUU2182" s="655"/>
      <c r="WUV2182" s="1"/>
      <c r="WUW2182" s="1"/>
      <c r="WUY2182" s="650"/>
      <c r="WUZ2182" s="645"/>
      <c r="WVA2182" s="659"/>
      <c r="WVB2182" s="654"/>
      <c r="WVC2182" s="655"/>
      <c r="WVD2182" s="655"/>
      <c r="WVE2182" s="1"/>
      <c r="WVF2182" s="1"/>
      <c r="WVH2182" s="650"/>
      <c r="WVI2182" s="645"/>
      <c r="WVJ2182" s="659"/>
      <c r="WVK2182" s="654"/>
      <c r="WVL2182" s="655"/>
      <c r="WVM2182" s="655"/>
      <c r="WVN2182" s="1"/>
      <c r="WVO2182" s="1"/>
      <c r="WVQ2182" s="650"/>
      <c r="WVR2182" s="645"/>
      <c r="WVS2182" s="659"/>
      <c r="WVT2182" s="654"/>
      <c r="WVU2182" s="655"/>
      <c r="WVV2182" s="655"/>
      <c r="WVW2182" s="1"/>
      <c r="WVX2182" s="1"/>
      <c r="WVZ2182" s="650"/>
      <c r="WWA2182" s="645"/>
      <c r="WWB2182" s="659"/>
      <c r="WWC2182" s="654"/>
      <c r="WWD2182" s="655"/>
      <c r="WWE2182" s="655"/>
      <c r="WWF2182" s="1"/>
      <c r="WWG2182" s="1"/>
      <c r="WWI2182" s="650"/>
      <c r="WWJ2182" s="645"/>
      <c r="WWK2182" s="659"/>
      <c r="WWL2182" s="654"/>
      <c r="WWM2182" s="655"/>
      <c r="WWN2182" s="655"/>
      <c r="WWO2182" s="1"/>
      <c r="WWP2182" s="1"/>
      <c r="WWR2182" s="650"/>
      <c r="WWS2182" s="645"/>
      <c r="WWT2182" s="659"/>
      <c r="WWU2182" s="654"/>
      <c r="WWV2182" s="655"/>
      <c r="WWW2182" s="655"/>
      <c r="WWX2182" s="1"/>
      <c r="WWY2182" s="1"/>
      <c r="WXA2182" s="650"/>
      <c r="WXB2182" s="645"/>
      <c r="WXC2182" s="659"/>
      <c r="WXD2182" s="654"/>
      <c r="WXE2182" s="655"/>
      <c r="WXF2182" s="655"/>
      <c r="WXG2182" s="1"/>
      <c r="WXH2182" s="1"/>
      <c r="WXJ2182" s="650"/>
      <c r="WXK2182" s="645"/>
      <c r="WXL2182" s="659"/>
      <c r="WXM2182" s="654"/>
      <c r="WXN2182" s="655"/>
      <c r="WXO2182" s="655"/>
      <c r="WXP2182" s="1"/>
      <c r="WXQ2182" s="1"/>
      <c r="WXS2182" s="650"/>
      <c r="WXT2182" s="645"/>
      <c r="WXU2182" s="659"/>
      <c r="WXV2182" s="654"/>
      <c r="WXW2182" s="655"/>
      <c r="WXX2182" s="655"/>
      <c r="WXY2182" s="1"/>
      <c r="WXZ2182" s="1"/>
      <c r="WYB2182" s="650"/>
      <c r="WYC2182" s="645"/>
      <c r="WYD2182" s="659"/>
      <c r="WYE2182" s="654"/>
      <c r="WYF2182" s="655"/>
      <c r="WYG2182" s="655"/>
      <c r="WYH2182" s="1"/>
      <c r="WYI2182" s="1"/>
      <c r="WYK2182" s="650"/>
      <c r="WYL2182" s="645"/>
      <c r="WYM2182" s="659"/>
      <c r="WYN2182" s="654"/>
      <c r="WYO2182" s="655"/>
      <c r="WYP2182" s="655"/>
      <c r="WYQ2182" s="1"/>
      <c r="WYR2182" s="1"/>
      <c r="WYT2182" s="650"/>
      <c r="WYU2182" s="645"/>
      <c r="WYV2182" s="659"/>
      <c r="WYW2182" s="654"/>
      <c r="WYX2182" s="655"/>
      <c r="WYY2182" s="655"/>
      <c r="WYZ2182" s="1"/>
      <c r="WZA2182" s="1"/>
      <c r="WZC2182" s="650"/>
      <c r="WZD2182" s="645"/>
      <c r="WZE2182" s="659"/>
      <c r="WZF2182" s="654"/>
      <c r="WZG2182" s="655"/>
      <c r="WZH2182" s="655"/>
      <c r="WZI2182" s="1"/>
      <c r="WZJ2182" s="1"/>
      <c r="WZL2182" s="650"/>
      <c r="WZM2182" s="645"/>
      <c r="WZN2182" s="659"/>
      <c r="WZO2182" s="654"/>
      <c r="WZP2182" s="655"/>
      <c r="WZQ2182" s="655"/>
      <c r="WZR2182" s="1"/>
      <c r="WZS2182" s="1"/>
      <c r="WZU2182" s="650"/>
      <c r="WZV2182" s="645"/>
      <c r="WZW2182" s="659"/>
      <c r="WZX2182" s="654"/>
      <c r="WZY2182" s="655"/>
      <c r="WZZ2182" s="655"/>
      <c r="XAA2182" s="1"/>
      <c r="XAB2182" s="1"/>
      <c r="XAD2182" s="650"/>
      <c r="XAE2182" s="645"/>
      <c r="XAF2182" s="659"/>
      <c r="XAG2182" s="654"/>
      <c r="XAH2182" s="655"/>
      <c r="XAI2182" s="655"/>
      <c r="XAJ2182" s="1"/>
      <c r="XAK2182" s="1"/>
      <c r="XAM2182" s="650"/>
      <c r="XAN2182" s="645"/>
      <c r="XAO2182" s="659"/>
      <c r="XAP2182" s="654"/>
      <c r="XAQ2182" s="655"/>
      <c r="XAR2182" s="655"/>
      <c r="XAS2182" s="1"/>
      <c r="XAT2182" s="1"/>
      <c r="XAV2182" s="650"/>
      <c r="XAW2182" s="645"/>
      <c r="XAX2182" s="659"/>
      <c r="XAY2182" s="654"/>
      <c r="XAZ2182" s="655"/>
      <c r="XBA2182" s="655"/>
      <c r="XBB2182" s="1"/>
      <c r="XBC2182" s="1"/>
      <c r="XBE2182" s="650"/>
      <c r="XBF2182" s="645"/>
      <c r="XBG2182" s="659"/>
      <c r="XBH2182" s="654"/>
      <c r="XBI2182" s="655"/>
      <c r="XBJ2182" s="655"/>
      <c r="XBK2182" s="1"/>
      <c r="XBL2182" s="1"/>
      <c r="XBN2182" s="650"/>
      <c r="XBO2182" s="645"/>
      <c r="XBP2182" s="659"/>
      <c r="XBQ2182" s="654"/>
      <c r="XBR2182" s="655"/>
      <c r="XBS2182" s="655"/>
      <c r="XBT2182" s="1"/>
      <c r="XBU2182" s="1"/>
      <c r="XBW2182" s="650"/>
      <c r="XBX2182" s="645"/>
      <c r="XBY2182" s="659"/>
      <c r="XBZ2182" s="654"/>
      <c r="XCA2182" s="655"/>
      <c r="XCB2182" s="655"/>
      <c r="XCC2182" s="1"/>
      <c r="XCD2182" s="1"/>
      <c r="XCF2182" s="650"/>
      <c r="XCG2182" s="645"/>
      <c r="XCH2182" s="659"/>
      <c r="XCI2182" s="654"/>
      <c r="XCJ2182" s="655"/>
      <c r="XCK2182" s="655"/>
      <c r="XCL2182" s="1"/>
      <c r="XCM2182" s="1"/>
      <c r="XCO2182" s="650"/>
      <c r="XCP2182" s="645"/>
      <c r="XCQ2182" s="659"/>
      <c r="XCR2182" s="654"/>
      <c r="XCS2182" s="655"/>
      <c r="XCT2182" s="655"/>
      <c r="XCU2182" s="1"/>
      <c r="XCV2182" s="1"/>
      <c r="XCX2182" s="650"/>
      <c r="XCY2182" s="645"/>
      <c r="XCZ2182" s="659"/>
      <c r="XDA2182" s="654"/>
      <c r="XDB2182" s="655"/>
      <c r="XDC2182" s="655"/>
      <c r="XDD2182" s="1"/>
      <c r="XDE2182" s="1"/>
      <c r="XDG2182" s="650"/>
      <c r="XDH2182" s="645"/>
      <c r="XDI2182" s="659"/>
      <c r="XDJ2182" s="654"/>
      <c r="XDK2182" s="655"/>
      <c r="XDL2182" s="655"/>
      <c r="XDM2182" s="1"/>
      <c r="XDN2182" s="1"/>
      <c r="XDP2182" s="650"/>
      <c r="XDQ2182" s="645"/>
      <c r="XDR2182" s="659"/>
      <c r="XDS2182" s="654"/>
      <c r="XDT2182" s="655"/>
      <c r="XDU2182" s="655"/>
      <c r="XDV2182" s="1"/>
      <c r="XDW2182" s="1"/>
      <c r="XDY2182" s="650"/>
      <c r="XDZ2182" s="645"/>
      <c r="XEA2182" s="659"/>
      <c r="XEB2182" s="654"/>
      <c r="XEC2182" s="655"/>
      <c r="XED2182" s="655"/>
      <c r="XEE2182" s="1"/>
      <c r="XEF2182" s="1"/>
      <c r="XEH2182" s="650"/>
      <c r="XEI2182" s="645"/>
      <c r="XEJ2182" s="659"/>
      <c r="XEK2182" s="654"/>
      <c r="XEL2182" s="655"/>
      <c r="XEM2182" s="655"/>
      <c r="XEN2182" s="1"/>
      <c r="XEO2182" s="1"/>
      <c r="XEQ2182" s="650"/>
      <c r="XER2182" s="645"/>
      <c r="XES2182" s="659"/>
      <c r="XET2182" s="654"/>
      <c r="XEU2182" s="655"/>
      <c r="XEV2182" s="655"/>
      <c r="XEW2182" s="1"/>
      <c r="XEX2182" s="1"/>
      <c r="XEZ2182" s="650"/>
      <c r="XFA2182" s="645"/>
      <c r="XFB2182" s="659"/>
      <c r="XFC2182" s="654"/>
      <c r="XFD2182" s="655"/>
    </row>
    <row r="2183" spans="1:1024 1026:5119 5121:10240 10242:14335 14337:16384" ht="15" x14ac:dyDescent="0.25">
      <c r="A2183" s="845"/>
      <c r="B2183" s="739"/>
      <c r="C2183" s="804"/>
      <c r="D2183" s="739"/>
      <c r="E2183" s="739"/>
      <c r="F2183" s="739"/>
      <c r="G2183" s="739"/>
      <c r="H2183" s="646" t="s">
        <v>63</v>
      </c>
      <c r="I2183" s="846">
        <f>SUM(I2178:I2182)</f>
        <v>7.7329000000000008</v>
      </c>
    </row>
    <row r="2184" spans="1:1024 1026:5119 5121:10240 10242:14335 14337:16384" ht="15" x14ac:dyDescent="0.25">
      <c r="A2184" s="862" t="s">
        <v>64</v>
      </c>
      <c r="B2184" s="842"/>
      <c r="C2184" s="863" t="s">
        <v>10</v>
      </c>
      <c r="D2184" s="863" t="s">
        <v>28</v>
      </c>
      <c r="E2184" s="740"/>
      <c r="F2184" s="735" t="s">
        <v>65</v>
      </c>
      <c r="G2184" s="740"/>
      <c r="H2184" s="842"/>
      <c r="I2184" s="853" t="s">
        <v>43</v>
      </c>
    </row>
    <row r="2185" spans="1:1024 1026:5119 5121:10240 10242:14335 14337:16384" ht="15" x14ac:dyDescent="0.25">
      <c r="A2185" s="845"/>
      <c r="B2185" s="739"/>
      <c r="C2185" s="739"/>
      <c r="D2185" s="739"/>
      <c r="E2185" s="736" t="s">
        <v>66</v>
      </c>
      <c r="F2185" s="736" t="s">
        <v>67</v>
      </c>
      <c r="G2185" s="736" t="s">
        <v>68</v>
      </c>
      <c r="H2185" s="739"/>
      <c r="I2185" s="864"/>
    </row>
    <row r="2186" spans="1:1024 1026:5119 5121:10240 10242:14335 14337:16384" ht="15" x14ac:dyDescent="0.25">
      <c r="A2186" s="849"/>
      <c r="B2186" s="842"/>
      <c r="C2186" s="842"/>
      <c r="D2186" s="842"/>
      <c r="E2186" s="842"/>
      <c r="F2186" s="842"/>
      <c r="G2186" s="842"/>
      <c r="H2186" s="850" t="s">
        <v>70</v>
      </c>
      <c r="I2186" s="889"/>
    </row>
    <row r="2187" spans="1:1024 1026:5119 5121:10240 10242:14335 14337:16384" ht="15.75" thickBot="1" x14ac:dyDescent="0.3">
      <c r="A2187" s="865"/>
      <c r="B2187" s="747"/>
      <c r="C2187" s="747"/>
      <c r="D2187" s="747"/>
      <c r="E2187" s="747"/>
      <c r="F2187" s="747"/>
      <c r="G2187" s="747"/>
      <c r="H2187" s="649" t="s">
        <v>71</v>
      </c>
      <c r="I2187" s="876">
        <f>ROUND(I2186+I2183+I2176,2)</f>
        <v>296.77999999999997</v>
      </c>
    </row>
    <row r="2188" spans="1:1024 1026:5119 5121:10240 10242:14335 14337:16384" x14ac:dyDescent="0.25">
      <c r="A2188" s="849"/>
      <c r="B2188" s="839" t="s">
        <v>72</v>
      </c>
      <c r="C2188" s="842"/>
      <c r="D2188" s="842"/>
      <c r="E2188" s="842"/>
      <c r="F2188" s="842"/>
      <c r="G2188" s="842"/>
      <c r="H2188" s="842"/>
      <c r="I2188" s="867"/>
    </row>
    <row r="2189" spans="1:1024 1026:5119 5121:10240 10242:14335 14337:16384" x14ac:dyDescent="0.25">
      <c r="A2189" s="849"/>
      <c r="B2189" s="842"/>
      <c r="C2189" s="842"/>
      <c r="D2189" s="842"/>
      <c r="E2189" s="842"/>
      <c r="F2189" s="842"/>
      <c r="G2189" s="842"/>
      <c r="H2189" s="842"/>
      <c r="I2189" s="867"/>
    </row>
    <row r="2190" spans="1:1024 1026:5119 5121:10240 10242:14335 14337:16384" ht="18" x14ac:dyDescent="0.25">
      <c r="A2190" s="822" t="s">
        <v>1205</v>
      </c>
      <c r="B2190" s="823"/>
      <c r="C2190" s="823"/>
      <c r="D2190" s="824"/>
      <c r="E2190" s="823"/>
      <c r="F2190" s="825"/>
      <c r="G2190" s="824"/>
      <c r="H2190" s="823"/>
      <c r="I2190" s="826"/>
    </row>
    <row r="2191" spans="1:1024 1026:5119 5121:10240 10242:14335 14337:16384" ht="15.75" x14ac:dyDescent="0.25">
      <c r="A2191" s="877" t="s">
        <v>0</v>
      </c>
      <c r="B2191" s="878"/>
      <c r="C2191" s="828"/>
      <c r="D2191" s="829" t="str">
        <f>$D$3</f>
        <v>Julho/2022</v>
      </c>
      <c r="E2191" s="828"/>
      <c r="F2191" s="828"/>
      <c r="G2191" s="830" t="s">
        <v>1</v>
      </c>
      <c r="H2191" s="879">
        <v>33.200000000000003</v>
      </c>
      <c r="I2191" s="831" t="s">
        <v>136</v>
      </c>
    </row>
    <row r="2192" spans="1:1024 1026:5119 5121:10240 10242:14335 14337:16384" ht="63" x14ac:dyDescent="0.25">
      <c r="A2192" s="832">
        <v>1107860</v>
      </c>
      <c r="B2192" s="817" t="s">
        <v>1296</v>
      </c>
      <c r="C2192" s="745" t="str">
        <f>I2191</f>
        <v>un</v>
      </c>
      <c r="D2192" s="749">
        <f>I2218</f>
        <v>39.58</v>
      </c>
      <c r="E2192" s="746"/>
      <c r="F2192" s="746"/>
      <c r="G2192" s="746"/>
      <c r="H2192" s="733"/>
      <c r="I2192" s="833" t="s">
        <v>5</v>
      </c>
    </row>
    <row r="2193" spans="1:9" ht="15.75" x14ac:dyDescent="0.25">
      <c r="A2193" s="834"/>
      <c r="B2193" s="828"/>
      <c r="C2193" s="828"/>
      <c r="D2193" s="1100" t="s">
        <v>6</v>
      </c>
      <c r="E2193" s="1101"/>
      <c r="F2193" s="1100" t="s">
        <v>7</v>
      </c>
      <c r="G2193" s="1101"/>
      <c r="H2193" s="828"/>
      <c r="I2193" s="835" t="s">
        <v>8</v>
      </c>
    </row>
    <row r="2194" spans="1:9" ht="15.75" x14ac:dyDescent="0.25">
      <c r="A2194" s="836" t="s">
        <v>9</v>
      </c>
      <c r="B2194" s="746"/>
      <c r="C2194" s="734" t="s">
        <v>10</v>
      </c>
      <c r="D2194" s="734" t="s">
        <v>11</v>
      </c>
      <c r="E2194" s="734" t="s">
        <v>12</v>
      </c>
      <c r="F2194" s="734" t="s">
        <v>13</v>
      </c>
      <c r="G2194" s="734" t="s">
        <v>14</v>
      </c>
      <c r="H2194" s="746"/>
      <c r="I2194" s="837" t="s">
        <v>15</v>
      </c>
    </row>
    <row r="2195" spans="1:9" x14ac:dyDescent="0.25">
      <c r="A2195" s="838" t="s">
        <v>1297</v>
      </c>
      <c r="B2195" s="922" t="str">
        <f>VLOOKUP(A2195,Equipamento!$A$8:$E$91,2,0)</f>
        <v>Bomba para concreto com lança montada sobre chassi com capacidade de 50 m³/h - 136 Kw</v>
      </c>
      <c r="C2195" s="881">
        <v>1</v>
      </c>
      <c r="D2195" s="873">
        <v>0.8</v>
      </c>
      <c r="E2195" s="873">
        <v>0.2</v>
      </c>
      <c r="F2195" s="841">
        <f>VLOOKUP(A2195,Equipamento!$A$8:$E$91,4,0)</f>
        <v>423.23430000000002</v>
      </c>
      <c r="G2195" s="841">
        <f>VLOOKUP(A2195,Equipamento!$A$8:$E$91,5,0)</f>
        <v>202.3691</v>
      </c>
      <c r="H2195" s="842"/>
      <c r="I2195" s="843">
        <f t="shared" ref="I2195" si="182">ROUND(C2195*D2195*F2195+C2195*E2195*G2195,4)</f>
        <v>379.06130000000002</v>
      </c>
    </row>
    <row r="2196" spans="1:9" ht="15" x14ac:dyDescent="0.25">
      <c r="A2196" s="845"/>
      <c r="B2196" s="739"/>
      <c r="C2196" s="750"/>
      <c r="D2196" s="739"/>
      <c r="E2196" s="739"/>
      <c r="F2196" s="739"/>
      <c r="G2196" s="739"/>
      <c r="H2196" s="646" t="s">
        <v>26</v>
      </c>
      <c r="I2196" s="846">
        <f>SUM(I2195:I2195)</f>
        <v>379.06130000000002</v>
      </c>
    </row>
    <row r="2197" spans="1:9" ht="15" x14ac:dyDescent="0.25">
      <c r="A2197" s="847" t="s">
        <v>27</v>
      </c>
      <c r="B2197" s="740"/>
      <c r="C2197" s="737" t="s">
        <v>10</v>
      </c>
      <c r="D2197" s="735" t="s">
        <v>28</v>
      </c>
      <c r="E2197" s="740"/>
      <c r="F2197" s="735" t="s">
        <v>29</v>
      </c>
      <c r="G2197" s="740"/>
      <c r="H2197" s="740"/>
      <c r="I2197" s="848" t="s">
        <v>30</v>
      </c>
    </row>
    <row r="2198" spans="1:9" x14ac:dyDescent="0.25">
      <c r="A2198" s="838" t="s">
        <v>31</v>
      </c>
      <c r="B2198" s="839" t="str">
        <f>VLOOKUP(A2198,'Mão de obra'!$A$3:$E$34,2,0)</f>
        <v>Pedreiro</v>
      </c>
      <c r="C2198" s="881">
        <v>1</v>
      </c>
      <c r="D2198" s="840" t="s">
        <v>33</v>
      </c>
      <c r="E2198" s="842"/>
      <c r="F2198" s="841">
        <f>VLOOKUP(A2198,'Mão de obra'!$A$3:$E$34,5,0)</f>
        <v>20.509499999999999</v>
      </c>
      <c r="G2198" s="842"/>
      <c r="H2198" s="842"/>
      <c r="I2198" s="843">
        <f t="shared" ref="I2198:I2199" si="183">ROUND(C2198*F2198,4)</f>
        <v>20.509499999999999</v>
      </c>
    </row>
    <row r="2199" spans="1:9" x14ac:dyDescent="0.25">
      <c r="A2199" s="838" t="s">
        <v>34</v>
      </c>
      <c r="B2199" s="839" t="str">
        <f>VLOOKUP(A2199,'Mão de obra'!$A$3:$E$34,2,0)</f>
        <v>Servente</v>
      </c>
      <c r="C2199" s="881">
        <v>4</v>
      </c>
      <c r="D2199" s="840" t="s">
        <v>33</v>
      </c>
      <c r="E2199" s="842"/>
      <c r="F2199" s="841">
        <f>VLOOKUP(A2199,'Mão de obra'!$A$3:$E$34,5,0)</f>
        <v>16.700700000000001</v>
      </c>
      <c r="G2199" s="842"/>
      <c r="H2199" s="842"/>
      <c r="I2199" s="843">
        <f t="shared" si="183"/>
        <v>66.802800000000005</v>
      </c>
    </row>
    <row r="2200" spans="1:9" ht="15" x14ac:dyDescent="0.25">
      <c r="A2200" s="849"/>
      <c r="B2200" s="842"/>
      <c r="C2200" s="882"/>
      <c r="D2200" s="842"/>
      <c r="E2200" s="842"/>
      <c r="F2200" s="842"/>
      <c r="G2200" s="842"/>
      <c r="H2200" s="850" t="s">
        <v>36</v>
      </c>
      <c r="I2200" s="851">
        <f>SUM(I2198:I2199)</f>
        <v>87.312300000000008</v>
      </c>
    </row>
    <row r="2201" spans="1:9" ht="15" x14ac:dyDescent="0.25">
      <c r="A2201" s="845"/>
      <c r="B2201" s="739"/>
      <c r="C2201" s="750"/>
      <c r="D2201" s="739"/>
      <c r="E2201" s="739"/>
      <c r="F2201" s="739"/>
      <c r="G2201" s="739"/>
      <c r="H2201" s="646" t="s">
        <v>37</v>
      </c>
      <c r="I2201" s="846">
        <f>I2200+I2196</f>
        <v>466.37360000000001</v>
      </c>
    </row>
    <row r="2202" spans="1:9" ht="15" x14ac:dyDescent="0.25">
      <c r="A2202" s="849"/>
      <c r="B2202" s="842"/>
      <c r="C2202" s="882"/>
      <c r="D2202" s="842"/>
      <c r="E2202" s="842"/>
      <c r="F2202" s="842"/>
      <c r="G2202" s="842"/>
      <c r="H2202" s="850" t="s">
        <v>38</v>
      </c>
      <c r="I2202" s="853">
        <f>ROUND(I2201/H2191,4)</f>
        <v>14.0474</v>
      </c>
    </row>
    <row r="2203" spans="1:9" ht="15" x14ac:dyDescent="0.25">
      <c r="A2203" s="849"/>
      <c r="B2203" s="842"/>
      <c r="C2203" s="882"/>
      <c r="D2203" s="842"/>
      <c r="E2203" s="842"/>
      <c r="F2203" s="842"/>
      <c r="G2203" s="842"/>
      <c r="H2203" s="850" t="s">
        <v>39</v>
      </c>
      <c r="I2203" s="853">
        <v>0</v>
      </c>
    </row>
    <row r="2204" spans="1:9" ht="15" x14ac:dyDescent="0.25">
      <c r="A2204" s="845"/>
      <c r="B2204" s="739"/>
      <c r="C2204" s="750"/>
      <c r="D2204" s="739"/>
      <c r="E2204" s="739"/>
      <c r="F2204" s="739"/>
      <c r="G2204" s="739"/>
      <c r="H2204" s="646" t="s">
        <v>40</v>
      </c>
      <c r="I2204" s="874">
        <v>0</v>
      </c>
    </row>
    <row r="2205" spans="1:9" ht="15" x14ac:dyDescent="0.25">
      <c r="A2205" s="847" t="s">
        <v>41</v>
      </c>
      <c r="B2205" s="740"/>
      <c r="C2205" s="737" t="s">
        <v>10</v>
      </c>
      <c r="D2205" s="735" t="s">
        <v>28</v>
      </c>
      <c r="E2205" s="740"/>
      <c r="F2205" s="735" t="s">
        <v>42</v>
      </c>
      <c r="G2205" s="740"/>
      <c r="H2205" s="740"/>
      <c r="I2205" s="848" t="s">
        <v>43</v>
      </c>
    </row>
    <row r="2206" spans="1:9" x14ac:dyDescent="0.25">
      <c r="A2206" s="838"/>
      <c r="B2206" s="839"/>
      <c r="C2206" s="881"/>
      <c r="D2206" s="840"/>
      <c r="E2206" s="842"/>
      <c r="F2206" s="841"/>
      <c r="G2206" s="842"/>
      <c r="H2206" s="842"/>
      <c r="I2206" s="843">
        <f>ROUND(C2206*F2206,4)</f>
        <v>0</v>
      </c>
    </row>
    <row r="2207" spans="1:9" ht="15" x14ac:dyDescent="0.25">
      <c r="A2207" s="845"/>
      <c r="B2207" s="739"/>
      <c r="C2207" s="750"/>
      <c r="D2207" s="739"/>
      <c r="E2207" s="739"/>
      <c r="F2207" s="739"/>
      <c r="G2207" s="739"/>
      <c r="H2207" s="646" t="s">
        <v>51</v>
      </c>
      <c r="I2207" s="846">
        <f>SUM(I2206:I2206)</f>
        <v>0</v>
      </c>
    </row>
    <row r="2208" spans="1:9" ht="15" x14ac:dyDescent="0.25">
      <c r="A2208" s="847" t="s">
        <v>52</v>
      </c>
      <c r="B2208" s="740"/>
      <c r="C2208" s="737" t="s">
        <v>10</v>
      </c>
      <c r="D2208" s="735" t="s">
        <v>28</v>
      </c>
      <c r="E2208" s="740"/>
      <c r="F2208" s="735" t="s">
        <v>43</v>
      </c>
      <c r="G2208" s="740"/>
      <c r="H2208" s="740"/>
      <c r="I2208" s="856" t="s">
        <v>43</v>
      </c>
    </row>
    <row r="2209" spans="1:9" x14ac:dyDescent="0.25">
      <c r="A2209" s="919">
        <v>1110000</v>
      </c>
      <c r="B2209" s="884" t="s">
        <v>1298</v>
      </c>
      <c r="C2209" s="890">
        <v>1</v>
      </c>
      <c r="D2209" s="920" t="s">
        <v>2</v>
      </c>
      <c r="E2209" s="884"/>
      <c r="F2209" s="917">
        <v>0</v>
      </c>
      <c r="G2209" s="842"/>
      <c r="H2209" s="842"/>
      <c r="I2209" s="892">
        <v>0</v>
      </c>
    </row>
    <row r="2210" spans="1:9" ht="15" x14ac:dyDescent="0.25">
      <c r="A2210" s="834"/>
      <c r="B2210" s="828"/>
      <c r="C2210" s="828"/>
      <c r="D2210" s="828"/>
      <c r="E2210" s="884"/>
      <c r="F2210" s="917"/>
      <c r="G2210" s="884"/>
      <c r="H2210" s="850" t="s">
        <v>53</v>
      </c>
      <c r="I2210" s="892">
        <f>I2209</f>
        <v>0</v>
      </c>
    </row>
    <row r="2211" spans="1:9" ht="15" x14ac:dyDescent="0.25">
      <c r="A2211" s="858"/>
      <c r="B2211" s="746"/>
      <c r="C2211" s="746"/>
      <c r="D2211" s="746"/>
      <c r="E2211" s="741"/>
      <c r="F2211" s="741"/>
      <c r="G2211" s="741"/>
      <c r="H2211" s="646" t="s">
        <v>54</v>
      </c>
      <c r="I2211" s="846">
        <f>I2210+I2207+I2202+I2203+I2204</f>
        <v>14.0474</v>
      </c>
    </row>
    <row r="2212" spans="1:9" ht="15.75" x14ac:dyDescent="0.25">
      <c r="A2212" s="860" t="s">
        <v>55</v>
      </c>
      <c r="B2212" s="816"/>
      <c r="C2212" s="815" t="s">
        <v>56</v>
      </c>
      <c r="D2212" s="815" t="s">
        <v>10</v>
      </c>
      <c r="E2212" s="815" t="s">
        <v>28</v>
      </c>
      <c r="F2212" s="815" t="s">
        <v>43</v>
      </c>
      <c r="G2212" s="816"/>
      <c r="H2212" s="816"/>
      <c r="I2212" s="861" t="s">
        <v>43</v>
      </c>
    </row>
    <row r="2213" spans="1:9" x14ac:dyDescent="0.25">
      <c r="A2213" s="838">
        <v>1110000</v>
      </c>
      <c r="B2213" s="884" t="s">
        <v>1298</v>
      </c>
      <c r="C2213" s="897">
        <v>5919538</v>
      </c>
      <c r="D2213" s="881">
        <v>2.4</v>
      </c>
      <c r="E2213" s="873" t="s">
        <v>59</v>
      </c>
      <c r="F2213" s="841">
        <v>10.64</v>
      </c>
      <c r="G2213" s="841"/>
      <c r="H2213" s="842"/>
      <c r="I2213" s="843">
        <f>ROUND(F2213*D2213,4)</f>
        <v>25.536000000000001</v>
      </c>
    </row>
    <row r="2214" spans="1:9" ht="15" x14ac:dyDescent="0.25">
      <c r="A2214" s="845"/>
      <c r="B2214" s="739"/>
      <c r="C2214" s="804"/>
      <c r="D2214" s="739"/>
      <c r="E2214" s="739"/>
      <c r="F2214" s="739"/>
      <c r="G2214" s="739"/>
      <c r="H2214" s="646" t="s">
        <v>63</v>
      </c>
      <c r="I2214" s="846">
        <f>SUM(I2213:I2213)</f>
        <v>25.536000000000001</v>
      </c>
    </row>
    <row r="2215" spans="1:9" ht="15" x14ac:dyDescent="0.25">
      <c r="A2215" s="862" t="s">
        <v>64</v>
      </c>
      <c r="B2215" s="842"/>
      <c r="C2215" s="863" t="s">
        <v>10</v>
      </c>
      <c r="D2215" s="863" t="s">
        <v>28</v>
      </c>
      <c r="E2215" s="740"/>
      <c r="F2215" s="735" t="s">
        <v>65</v>
      </c>
      <c r="G2215" s="740"/>
      <c r="H2215" s="842"/>
      <c r="I2215" s="853" t="s">
        <v>43</v>
      </c>
    </row>
    <row r="2216" spans="1:9" ht="15" x14ac:dyDescent="0.25">
      <c r="A2216" s="845"/>
      <c r="B2216" s="739"/>
      <c r="C2216" s="739"/>
      <c r="D2216" s="739"/>
      <c r="E2216" s="736" t="s">
        <v>66</v>
      </c>
      <c r="F2216" s="736" t="s">
        <v>67</v>
      </c>
      <c r="G2216" s="736" t="s">
        <v>68</v>
      </c>
      <c r="H2216" s="739"/>
      <c r="I2216" s="864"/>
    </row>
    <row r="2217" spans="1:9" ht="15" x14ac:dyDescent="0.25">
      <c r="A2217" s="849"/>
      <c r="B2217" s="842"/>
      <c r="C2217" s="842"/>
      <c r="D2217" s="842"/>
      <c r="E2217" s="842"/>
      <c r="F2217" s="842"/>
      <c r="G2217" s="842"/>
      <c r="H2217" s="850" t="s">
        <v>70</v>
      </c>
      <c r="I2217" s="889"/>
    </row>
    <row r="2218" spans="1:9" ht="15.75" thickBot="1" x14ac:dyDescent="0.3">
      <c r="A2218" s="865"/>
      <c r="B2218" s="747"/>
      <c r="C2218" s="747"/>
      <c r="D2218" s="747"/>
      <c r="E2218" s="747"/>
      <c r="F2218" s="747"/>
      <c r="G2218" s="747"/>
      <c r="H2218" s="649" t="s">
        <v>71</v>
      </c>
      <c r="I2218" s="876">
        <f>ROUND(I2217+I2214+I2211,2)</f>
        <v>39.58</v>
      </c>
    </row>
    <row r="2219" spans="1:9" x14ac:dyDescent="0.25">
      <c r="A2219" s="849"/>
      <c r="B2219" s="839" t="s">
        <v>72</v>
      </c>
      <c r="C2219" s="842"/>
      <c r="D2219" s="842"/>
      <c r="E2219" s="842"/>
      <c r="F2219" s="842"/>
      <c r="G2219" s="842"/>
      <c r="H2219" s="842"/>
      <c r="I2219" s="867"/>
    </row>
    <row r="2220" spans="1:9" x14ac:dyDescent="0.25">
      <c r="A2220" s="849"/>
      <c r="B2220" s="842"/>
      <c r="C2220" s="842"/>
      <c r="D2220" s="842"/>
      <c r="E2220" s="842"/>
      <c r="F2220" s="842"/>
      <c r="G2220" s="842"/>
      <c r="H2220" s="842"/>
      <c r="I2220" s="867"/>
    </row>
    <row r="2221" spans="1:9" ht="18" x14ac:dyDescent="0.25">
      <c r="A2221" s="822" t="s">
        <v>1205</v>
      </c>
      <c r="B2221" s="823"/>
      <c r="C2221" s="823"/>
      <c r="D2221" s="824"/>
      <c r="E2221" s="823"/>
      <c r="F2221" s="825"/>
      <c r="G2221" s="824"/>
      <c r="H2221" s="823"/>
      <c r="I2221" s="826"/>
    </row>
    <row r="2222" spans="1:9" ht="15.75" x14ac:dyDescent="0.25">
      <c r="A2222" s="877" t="s">
        <v>0</v>
      </c>
      <c r="B2222" s="878"/>
      <c r="C2222" s="828"/>
      <c r="D2222" s="829" t="str">
        <f>$D$3</f>
        <v>Julho/2022</v>
      </c>
      <c r="E2222" s="828"/>
      <c r="F2222" s="828"/>
      <c r="G2222" s="830" t="s">
        <v>1</v>
      </c>
      <c r="H2222" s="879">
        <v>3.57938</v>
      </c>
      <c r="I2222" s="831" t="s">
        <v>136</v>
      </c>
    </row>
    <row r="2223" spans="1:9" ht="31.5" x14ac:dyDescent="0.25">
      <c r="A2223" s="832">
        <v>2003850</v>
      </c>
      <c r="B2223" s="817" t="s">
        <v>1258</v>
      </c>
      <c r="C2223" s="745" t="str">
        <f>I2222</f>
        <v>un</v>
      </c>
      <c r="D2223" s="749">
        <f>I2248</f>
        <v>94.31</v>
      </c>
      <c r="E2223" s="746"/>
      <c r="F2223" s="746"/>
      <c r="G2223" s="746"/>
      <c r="H2223" s="733"/>
      <c r="I2223" s="833" t="s">
        <v>5</v>
      </c>
    </row>
    <row r="2224" spans="1:9" ht="15.75" x14ac:dyDescent="0.25">
      <c r="A2224" s="834"/>
      <c r="B2224" s="828"/>
      <c r="C2224" s="828"/>
      <c r="D2224" s="1100" t="s">
        <v>6</v>
      </c>
      <c r="E2224" s="1101"/>
      <c r="F2224" s="1100" t="s">
        <v>7</v>
      </c>
      <c r="G2224" s="1101"/>
      <c r="H2224" s="828"/>
      <c r="I2224" s="835" t="s">
        <v>8</v>
      </c>
    </row>
    <row r="2225" spans="1:9" ht="15.75" x14ac:dyDescent="0.25">
      <c r="A2225" s="836" t="s">
        <v>9</v>
      </c>
      <c r="B2225" s="746"/>
      <c r="C2225" s="734" t="s">
        <v>10</v>
      </c>
      <c r="D2225" s="734" t="s">
        <v>11</v>
      </c>
      <c r="E2225" s="734" t="s">
        <v>12</v>
      </c>
      <c r="F2225" s="734" t="s">
        <v>13</v>
      </c>
      <c r="G2225" s="734" t="s">
        <v>14</v>
      </c>
      <c r="H2225" s="746"/>
      <c r="I2225" s="837" t="s">
        <v>15</v>
      </c>
    </row>
    <row r="2226" spans="1:9" x14ac:dyDescent="0.25">
      <c r="A2226" s="838" t="s">
        <v>1026</v>
      </c>
      <c r="B2226" s="922" t="str">
        <f>VLOOKUP(A2226,Equipamento!$A$8:$E$91,2,0)</f>
        <v>Compactador manual com soquete vibratório - 4,1 kW</v>
      </c>
      <c r="C2226" s="881">
        <v>1</v>
      </c>
      <c r="D2226" s="873">
        <v>1</v>
      </c>
      <c r="E2226" s="873">
        <v>0</v>
      </c>
      <c r="F2226" s="841">
        <f>VLOOKUP(A2226,Equipamento!$A$8:$E$91,4,0)</f>
        <v>11.901899999999999</v>
      </c>
      <c r="G2226" s="841">
        <f>VLOOKUP(A2226,Equipamento!$A$8:$E$91,5,0)</f>
        <v>1.1344000000000001</v>
      </c>
      <c r="H2226" s="842"/>
      <c r="I2226" s="843">
        <f t="shared" ref="I2226" si="184">ROUND(C2226*D2226*F2226+C2226*E2226*G2226,4)</f>
        <v>11.901899999999999</v>
      </c>
    </row>
    <row r="2227" spans="1:9" ht="15" x14ac:dyDescent="0.25">
      <c r="A2227" s="845"/>
      <c r="B2227" s="739"/>
      <c r="C2227" s="750"/>
      <c r="D2227" s="739"/>
      <c r="E2227" s="739"/>
      <c r="F2227" s="739"/>
      <c r="G2227" s="739"/>
      <c r="H2227" s="646" t="s">
        <v>26</v>
      </c>
      <c r="I2227" s="846">
        <f>SUM(I2226:I2226)</f>
        <v>11.901899999999999</v>
      </c>
    </row>
    <row r="2228" spans="1:9" ht="15" x14ac:dyDescent="0.25">
      <c r="A2228" s="847" t="s">
        <v>27</v>
      </c>
      <c r="B2228" s="740"/>
      <c r="C2228" s="737" t="s">
        <v>10</v>
      </c>
      <c r="D2228" s="735" t="s">
        <v>28</v>
      </c>
      <c r="E2228" s="740"/>
      <c r="F2228" s="735" t="s">
        <v>29</v>
      </c>
      <c r="G2228" s="740"/>
      <c r="H2228" s="740"/>
      <c r="I2228" s="848" t="s">
        <v>30</v>
      </c>
    </row>
    <row r="2229" spans="1:9" x14ac:dyDescent="0.25">
      <c r="A2229" s="838" t="s">
        <v>34</v>
      </c>
      <c r="B2229" s="839" t="str">
        <f>VLOOKUP(A2229,'Mão de obra'!$A$3:$E$34,2,0)</f>
        <v>Servente</v>
      </c>
      <c r="C2229" s="881">
        <v>1.5</v>
      </c>
      <c r="D2229" s="840" t="s">
        <v>33</v>
      </c>
      <c r="E2229" s="842"/>
      <c r="F2229" s="841">
        <f>VLOOKUP(A2229,'Mão de obra'!$A$3:$E$34,5,0)</f>
        <v>16.700700000000001</v>
      </c>
      <c r="G2229" s="842"/>
      <c r="H2229" s="842"/>
      <c r="I2229" s="843">
        <f t="shared" ref="I2229" si="185">ROUND(C2229*F2229,4)</f>
        <v>25.051100000000002</v>
      </c>
    </row>
    <row r="2230" spans="1:9" ht="15" x14ac:dyDescent="0.25">
      <c r="A2230" s="849"/>
      <c r="B2230" s="842"/>
      <c r="C2230" s="882"/>
      <c r="D2230" s="842"/>
      <c r="E2230" s="842"/>
      <c r="F2230" s="842"/>
      <c r="G2230" s="842"/>
      <c r="H2230" s="850" t="s">
        <v>36</v>
      </c>
      <c r="I2230" s="851">
        <f>SUM(I2229:I2229)</f>
        <v>25.051100000000002</v>
      </c>
    </row>
    <row r="2231" spans="1:9" ht="15" x14ac:dyDescent="0.25">
      <c r="A2231" s="845"/>
      <c r="B2231" s="739"/>
      <c r="C2231" s="750"/>
      <c r="D2231" s="739"/>
      <c r="E2231" s="739"/>
      <c r="F2231" s="739"/>
      <c r="G2231" s="739"/>
      <c r="H2231" s="646" t="s">
        <v>37</v>
      </c>
      <c r="I2231" s="846">
        <f>I2230+I2227</f>
        <v>36.953000000000003</v>
      </c>
    </row>
    <row r="2232" spans="1:9" ht="15" x14ac:dyDescent="0.25">
      <c r="A2232" s="849"/>
      <c r="B2232" s="842"/>
      <c r="C2232" s="882"/>
      <c r="D2232" s="842"/>
      <c r="E2232" s="842"/>
      <c r="F2232" s="842"/>
      <c r="G2232" s="842"/>
      <c r="H2232" s="850" t="s">
        <v>38</v>
      </c>
      <c r="I2232" s="853">
        <f>ROUND(I2231/H2222,4)</f>
        <v>10.3239</v>
      </c>
    </row>
    <row r="2233" spans="1:9" ht="15" x14ac:dyDescent="0.25">
      <c r="A2233" s="849"/>
      <c r="B2233" s="842"/>
      <c r="C2233" s="882"/>
      <c r="D2233" s="842"/>
      <c r="E2233" s="842"/>
      <c r="F2233" s="842"/>
      <c r="G2233" s="842"/>
      <c r="H2233" s="850" t="s">
        <v>39</v>
      </c>
      <c r="I2233" s="853">
        <v>0</v>
      </c>
    </row>
    <row r="2234" spans="1:9" ht="15" x14ac:dyDescent="0.25">
      <c r="A2234" s="845"/>
      <c r="B2234" s="739"/>
      <c r="C2234" s="750"/>
      <c r="D2234" s="739"/>
      <c r="E2234" s="739"/>
      <c r="F2234" s="739"/>
      <c r="G2234" s="739"/>
      <c r="H2234" s="646" t="s">
        <v>40</v>
      </c>
      <c r="I2234" s="874">
        <v>0</v>
      </c>
    </row>
    <row r="2235" spans="1:9" ht="15" x14ac:dyDescent="0.25">
      <c r="A2235" s="847" t="s">
        <v>41</v>
      </c>
      <c r="B2235" s="740"/>
      <c r="C2235" s="737" t="s">
        <v>10</v>
      </c>
      <c r="D2235" s="735" t="s">
        <v>28</v>
      </c>
      <c r="E2235" s="740"/>
      <c r="F2235" s="735" t="s">
        <v>42</v>
      </c>
      <c r="G2235" s="740"/>
      <c r="H2235" s="740"/>
      <c r="I2235" s="848" t="s">
        <v>43</v>
      </c>
    </row>
    <row r="2236" spans="1:9" x14ac:dyDescent="0.25">
      <c r="A2236" s="838" t="s">
        <v>46</v>
      </c>
      <c r="B2236" s="839" t="str">
        <f>VLOOKUP(A2236,Material!$A$8:$D$108,2,0)</f>
        <v>Brita 2</v>
      </c>
      <c r="C2236" s="881">
        <v>1.05</v>
      </c>
      <c r="D2236" s="840" t="str">
        <f>VLOOKUP(A2236,Material!$A$8:$D$108,3,0)</f>
        <v>m³</v>
      </c>
      <c r="E2236" s="842"/>
      <c r="F2236" s="841">
        <f>VLOOKUP(A2236,Material!$A$8:$D$108,4,0)</f>
        <v>77.253500000000003</v>
      </c>
      <c r="G2236" s="842"/>
      <c r="H2236" s="842"/>
      <c r="I2236" s="843">
        <f>ROUND(C2236*F2236,4)</f>
        <v>81.116200000000006</v>
      </c>
    </row>
    <row r="2237" spans="1:9" ht="15" x14ac:dyDescent="0.25">
      <c r="A2237" s="845"/>
      <c r="B2237" s="739"/>
      <c r="C2237" s="750"/>
      <c r="D2237" s="739"/>
      <c r="E2237" s="739"/>
      <c r="F2237" s="739"/>
      <c r="G2237" s="739"/>
      <c r="H2237" s="646" t="s">
        <v>51</v>
      </c>
      <c r="I2237" s="846">
        <f>SUM(I2236:I2236)</f>
        <v>81.116200000000006</v>
      </c>
    </row>
    <row r="2238" spans="1:9" ht="15" x14ac:dyDescent="0.25">
      <c r="A2238" s="847" t="s">
        <v>52</v>
      </c>
      <c r="B2238" s="740"/>
      <c r="C2238" s="737" t="s">
        <v>10</v>
      </c>
      <c r="D2238" s="735" t="s">
        <v>28</v>
      </c>
      <c r="E2238" s="740"/>
      <c r="F2238" s="735" t="s">
        <v>43</v>
      </c>
      <c r="G2238" s="740"/>
      <c r="H2238" s="740"/>
      <c r="I2238" s="856" t="s">
        <v>43</v>
      </c>
    </row>
    <row r="2239" spans="1:9" x14ac:dyDescent="0.25">
      <c r="A2239" s="919"/>
      <c r="B2239" s="884"/>
      <c r="C2239" s="890"/>
      <c r="D2239" s="920"/>
      <c r="E2239" s="884"/>
      <c r="F2239" s="917"/>
      <c r="G2239" s="842"/>
      <c r="H2239" s="842"/>
      <c r="I2239" s="892">
        <v>0</v>
      </c>
    </row>
    <row r="2240" spans="1:9" ht="15" x14ac:dyDescent="0.25">
      <c r="A2240" s="834"/>
      <c r="B2240" s="828"/>
      <c r="C2240" s="828"/>
      <c r="D2240" s="828"/>
      <c r="E2240" s="884"/>
      <c r="F2240" s="917"/>
      <c r="G2240" s="884"/>
      <c r="H2240" s="850" t="s">
        <v>53</v>
      </c>
      <c r="I2240" s="892">
        <f>I2239</f>
        <v>0</v>
      </c>
    </row>
    <row r="2241" spans="1:9" ht="15" x14ac:dyDescent="0.25">
      <c r="A2241" s="858"/>
      <c r="B2241" s="746"/>
      <c r="C2241" s="746"/>
      <c r="D2241" s="746"/>
      <c r="E2241" s="741"/>
      <c r="F2241" s="741"/>
      <c r="G2241" s="741"/>
      <c r="H2241" s="646" t="s">
        <v>54</v>
      </c>
      <c r="I2241" s="846">
        <f>I2240+I2237+I2232+I2233+I2234</f>
        <v>91.440100000000001</v>
      </c>
    </row>
    <row r="2242" spans="1:9" ht="15.75" x14ac:dyDescent="0.25">
      <c r="A2242" s="860" t="s">
        <v>55</v>
      </c>
      <c r="B2242" s="816"/>
      <c r="C2242" s="815" t="s">
        <v>56</v>
      </c>
      <c r="D2242" s="815" t="s">
        <v>10</v>
      </c>
      <c r="E2242" s="815" t="s">
        <v>28</v>
      </c>
      <c r="F2242" s="815" t="s">
        <v>43</v>
      </c>
      <c r="G2242" s="816"/>
      <c r="H2242" s="816"/>
      <c r="I2242" s="861" t="s">
        <v>43</v>
      </c>
    </row>
    <row r="2243" spans="1:9" x14ac:dyDescent="0.25">
      <c r="A2243" s="838" t="s">
        <v>46</v>
      </c>
      <c r="B2243" s="884" t="s">
        <v>60</v>
      </c>
      <c r="C2243" s="897">
        <v>5914647</v>
      </c>
      <c r="D2243" s="881">
        <v>1.575</v>
      </c>
      <c r="E2243" s="873" t="s">
        <v>59</v>
      </c>
      <c r="F2243" s="841">
        <f>$I$1582</f>
        <v>1.82</v>
      </c>
      <c r="G2243" s="841"/>
      <c r="H2243" s="842"/>
      <c r="I2243" s="843">
        <f>ROUND(F2243*D2243,4)</f>
        <v>2.8664999999999998</v>
      </c>
    </row>
    <row r="2244" spans="1:9" ht="15" x14ac:dyDescent="0.25">
      <c r="A2244" s="845"/>
      <c r="B2244" s="739"/>
      <c r="C2244" s="804"/>
      <c r="D2244" s="739"/>
      <c r="E2244" s="739"/>
      <c r="F2244" s="739"/>
      <c r="G2244" s="739"/>
      <c r="H2244" s="646" t="s">
        <v>63</v>
      </c>
      <c r="I2244" s="846">
        <f>SUM(I2243:I2243)</f>
        <v>2.8664999999999998</v>
      </c>
    </row>
    <row r="2245" spans="1:9" ht="15" x14ac:dyDescent="0.25">
      <c r="A2245" s="862" t="s">
        <v>64</v>
      </c>
      <c r="B2245" s="842"/>
      <c r="C2245" s="863" t="s">
        <v>10</v>
      </c>
      <c r="D2245" s="863" t="s">
        <v>28</v>
      </c>
      <c r="E2245" s="740"/>
      <c r="F2245" s="735" t="s">
        <v>65</v>
      </c>
      <c r="G2245" s="740"/>
      <c r="H2245" s="842"/>
      <c r="I2245" s="853" t="s">
        <v>43</v>
      </c>
    </row>
    <row r="2246" spans="1:9" ht="15" x14ac:dyDescent="0.25">
      <c r="A2246" s="845"/>
      <c r="B2246" s="739"/>
      <c r="C2246" s="739"/>
      <c r="D2246" s="739"/>
      <c r="E2246" s="736" t="s">
        <v>66</v>
      </c>
      <c r="F2246" s="736" t="s">
        <v>67</v>
      </c>
      <c r="G2246" s="736" t="s">
        <v>68</v>
      </c>
      <c r="H2246" s="739"/>
      <c r="I2246" s="864"/>
    </row>
    <row r="2247" spans="1:9" ht="15" x14ac:dyDescent="0.25">
      <c r="A2247" s="849"/>
      <c r="B2247" s="842"/>
      <c r="C2247" s="842"/>
      <c r="D2247" s="842"/>
      <c r="E2247" s="842"/>
      <c r="F2247" s="842"/>
      <c r="G2247" s="842"/>
      <c r="H2247" s="850" t="s">
        <v>70</v>
      </c>
      <c r="I2247" s="889"/>
    </row>
    <row r="2248" spans="1:9" ht="15.75" thickBot="1" x14ac:dyDescent="0.3">
      <c r="A2248" s="865"/>
      <c r="B2248" s="747"/>
      <c r="C2248" s="747"/>
      <c r="D2248" s="747"/>
      <c r="E2248" s="747"/>
      <c r="F2248" s="747"/>
      <c r="G2248" s="747"/>
      <c r="H2248" s="649" t="s">
        <v>71</v>
      </c>
      <c r="I2248" s="876">
        <f>ROUND(I2247+I2244+I2241,2)</f>
        <v>94.31</v>
      </c>
    </row>
    <row r="2249" spans="1:9" x14ac:dyDescent="0.25">
      <c r="A2249" s="849"/>
      <c r="B2249" s="839" t="s">
        <v>72</v>
      </c>
      <c r="C2249" s="842"/>
      <c r="D2249" s="842"/>
      <c r="E2249" s="842"/>
      <c r="F2249" s="842"/>
      <c r="G2249" s="842"/>
      <c r="H2249" s="842"/>
      <c r="I2249" s="867"/>
    </row>
    <row r="2250" spans="1:9" x14ac:dyDescent="0.25">
      <c r="A2250" s="849"/>
      <c r="B2250" s="842"/>
      <c r="C2250" s="842"/>
      <c r="D2250" s="842"/>
      <c r="E2250" s="842"/>
      <c r="F2250" s="842"/>
      <c r="G2250" s="842"/>
      <c r="H2250" s="842"/>
      <c r="I2250" s="867"/>
    </row>
    <row r="2251" spans="1:9" ht="18" x14ac:dyDescent="0.25">
      <c r="A2251" s="822" t="s">
        <v>1205</v>
      </c>
      <c r="B2251" s="823"/>
      <c r="C2251" s="823"/>
      <c r="D2251" s="824"/>
      <c r="E2251" s="823"/>
      <c r="F2251" s="825"/>
      <c r="G2251" s="824"/>
      <c r="H2251" s="823"/>
      <c r="I2251" s="826"/>
    </row>
    <row r="2252" spans="1:9" ht="15.75" x14ac:dyDescent="0.25">
      <c r="A2252" s="877" t="s">
        <v>0</v>
      </c>
      <c r="B2252" s="878"/>
      <c r="C2252" s="828"/>
      <c r="D2252" s="829" t="str">
        <f>$D$3</f>
        <v>Julho/2022</v>
      </c>
      <c r="E2252" s="828"/>
      <c r="F2252" s="828"/>
      <c r="G2252" s="830" t="s">
        <v>1</v>
      </c>
      <c r="H2252" s="879">
        <v>1.66</v>
      </c>
      <c r="I2252" s="831" t="s">
        <v>136</v>
      </c>
    </row>
    <row r="2253" spans="1:9" ht="47.25" x14ac:dyDescent="0.25">
      <c r="A2253" s="832">
        <v>5915400</v>
      </c>
      <c r="B2253" s="817" t="s">
        <v>1264</v>
      </c>
      <c r="C2253" s="745" t="str">
        <f>I2252</f>
        <v>un</v>
      </c>
      <c r="D2253" s="749">
        <f>I2279</f>
        <v>3229.38</v>
      </c>
      <c r="E2253" s="746"/>
      <c r="F2253" s="746"/>
      <c r="G2253" s="746"/>
      <c r="H2253" s="733"/>
      <c r="I2253" s="833" t="s">
        <v>5</v>
      </c>
    </row>
    <row r="2254" spans="1:9" ht="15.75" x14ac:dyDescent="0.25">
      <c r="A2254" s="834"/>
      <c r="B2254" s="828"/>
      <c r="C2254" s="828"/>
      <c r="D2254" s="1100" t="s">
        <v>6</v>
      </c>
      <c r="E2254" s="1101"/>
      <c r="F2254" s="1100" t="s">
        <v>7</v>
      </c>
      <c r="G2254" s="1101"/>
      <c r="H2254" s="828"/>
      <c r="I2254" s="835" t="s">
        <v>8</v>
      </c>
    </row>
    <row r="2255" spans="1:9" ht="15.75" x14ac:dyDescent="0.25">
      <c r="A2255" s="836" t="s">
        <v>9</v>
      </c>
      <c r="B2255" s="746"/>
      <c r="C2255" s="734" t="s">
        <v>10</v>
      </c>
      <c r="D2255" s="734" t="s">
        <v>11</v>
      </c>
      <c r="E2255" s="734" t="s">
        <v>12</v>
      </c>
      <c r="F2255" s="734" t="s">
        <v>13</v>
      </c>
      <c r="G2255" s="734" t="s">
        <v>14</v>
      </c>
      <c r="H2255" s="746"/>
      <c r="I2255" s="837" t="s">
        <v>15</v>
      </c>
    </row>
    <row r="2256" spans="1:9" x14ac:dyDescent="0.25">
      <c r="A2256" s="838" t="s">
        <v>1300</v>
      </c>
      <c r="B2256" s="922" t="str">
        <f>VLOOKUP(A2256,Equipamento!$A$8:$E$91,2,0)</f>
        <v>Cavalo mecânico com dolly pneumático de 4 eixos e mesas de giro com capacidade de 57 t - 323 Kw</v>
      </c>
      <c r="C2256" s="881">
        <v>1</v>
      </c>
      <c r="D2256" s="873">
        <v>1</v>
      </c>
      <c r="E2256" s="873">
        <v>0</v>
      </c>
      <c r="F2256" s="841">
        <f>VLOOKUP(A2256,Equipamento!$A$8:$E$91,4,0)</f>
        <v>603.18520000000001</v>
      </c>
      <c r="G2256" s="841">
        <f>VLOOKUP(A2256,Equipamento!$A$8:$E$91,5,0)</f>
        <v>168.9521</v>
      </c>
      <c r="H2256" s="842"/>
      <c r="I2256" s="843">
        <f t="shared" ref="I2256:I2257" si="186">ROUND(C2256*D2256*F2256+C2256*E2256*G2256,4)</f>
        <v>603.18520000000001</v>
      </c>
    </row>
    <row r="2257" spans="1:9" x14ac:dyDescent="0.25">
      <c r="A2257" s="838" t="s">
        <v>165</v>
      </c>
      <c r="B2257" s="922" t="str">
        <f>VLOOKUP(A2257,Equipamento!$A$8:$E$91,2,0)</f>
        <v>Guindaste móvel sobre pneus com 6 eixos com capacidade de 10.500 kNm - 450 kW</v>
      </c>
      <c r="C2257" s="881">
        <v>2</v>
      </c>
      <c r="D2257" s="873">
        <v>1</v>
      </c>
      <c r="E2257" s="873">
        <v>0</v>
      </c>
      <c r="F2257" s="841">
        <f>VLOOKUP(A2257,Equipamento!$A$8:$E$91,4,0)</f>
        <v>2345.3872999999999</v>
      </c>
      <c r="G2257" s="841">
        <f>VLOOKUP(A2257,Equipamento!$A$8:$E$91,5,0)</f>
        <v>1188.5985000000001</v>
      </c>
      <c r="H2257" s="842"/>
      <c r="I2257" s="843">
        <f t="shared" si="186"/>
        <v>4690.7745999999997</v>
      </c>
    </row>
    <row r="2258" spans="1:9" ht="15" x14ac:dyDescent="0.25">
      <c r="A2258" s="845"/>
      <c r="B2258" s="739"/>
      <c r="C2258" s="750"/>
      <c r="D2258" s="739"/>
      <c r="E2258" s="739"/>
      <c r="F2258" s="739"/>
      <c r="G2258" s="739"/>
      <c r="H2258" s="646" t="s">
        <v>26</v>
      </c>
      <c r="I2258" s="846">
        <f>SUM(I2256:I2257)</f>
        <v>5293.9597999999996</v>
      </c>
    </row>
    <row r="2259" spans="1:9" ht="15" x14ac:dyDescent="0.25">
      <c r="A2259" s="847" t="s">
        <v>27</v>
      </c>
      <c r="B2259" s="740"/>
      <c r="C2259" s="737" t="s">
        <v>10</v>
      </c>
      <c r="D2259" s="735" t="s">
        <v>28</v>
      </c>
      <c r="E2259" s="740"/>
      <c r="F2259" s="735" t="s">
        <v>29</v>
      </c>
      <c r="G2259" s="740"/>
      <c r="H2259" s="740"/>
      <c r="I2259" s="848" t="s">
        <v>30</v>
      </c>
    </row>
    <row r="2260" spans="1:9" x14ac:dyDescent="0.25">
      <c r="A2260" s="838" t="s">
        <v>34</v>
      </c>
      <c r="B2260" s="839" t="str">
        <f>VLOOKUP(A2260,'Mão de obra'!$A$3:$E$34,2,0)</f>
        <v>Servente</v>
      </c>
      <c r="C2260" s="881">
        <v>4</v>
      </c>
      <c r="D2260" s="840" t="s">
        <v>33</v>
      </c>
      <c r="E2260" s="842"/>
      <c r="F2260" s="841">
        <f>VLOOKUP(A2260,'Mão de obra'!$A$3:$E$34,5,0)</f>
        <v>16.700700000000001</v>
      </c>
      <c r="G2260" s="842"/>
      <c r="H2260" s="842"/>
      <c r="I2260" s="843">
        <f t="shared" ref="I2260" si="187">ROUND(C2260*F2260,4)</f>
        <v>66.802800000000005</v>
      </c>
    </row>
    <row r="2261" spans="1:9" ht="15" x14ac:dyDescent="0.25">
      <c r="A2261" s="849"/>
      <c r="B2261" s="842"/>
      <c r="C2261" s="882"/>
      <c r="D2261" s="842"/>
      <c r="E2261" s="842"/>
      <c r="F2261" s="842"/>
      <c r="G2261" s="842"/>
      <c r="H2261" s="850" t="s">
        <v>36</v>
      </c>
      <c r="I2261" s="851">
        <f>SUM(I2260:I2260)</f>
        <v>66.802800000000005</v>
      </c>
    </row>
    <row r="2262" spans="1:9" ht="15" x14ac:dyDescent="0.25">
      <c r="A2262" s="845"/>
      <c r="B2262" s="739"/>
      <c r="C2262" s="750"/>
      <c r="D2262" s="739"/>
      <c r="E2262" s="739"/>
      <c r="F2262" s="739"/>
      <c r="G2262" s="739"/>
      <c r="H2262" s="646" t="s">
        <v>37</v>
      </c>
      <c r="I2262" s="846">
        <f>I2261+I2258</f>
        <v>5360.7626</v>
      </c>
    </row>
    <row r="2263" spans="1:9" ht="15" x14ac:dyDescent="0.25">
      <c r="A2263" s="849"/>
      <c r="B2263" s="842"/>
      <c r="C2263" s="882"/>
      <c r="D2263" s="842"/>
      <c r="E2263" s="842"/>
      <c r="F2263" s="842"/>
      <c r="G2263" s="842"/>
      <c r="H2263" s="850" t="s">
        <v>38</v>
      </c>
      <c r="I2263" s="853">
        <f>ROUND(I2262/H2252,4)</f>
        <v>3229.3751000000002</v>
      </c>
    </row>
    <row r="2264" spans="1:9" ht="15" x14ac:dyDescent="0.25">
      <c r="A2264" s="849"/>
      <c r="B2264" s="842"/>
      <c r="C2264" s="882"/>
      <c r="D2264" s="842"/>
      <c r="E2264" s="842"/>
      <c r="F2264" s="842"/>
      <c r="G2264" s="842"/>
      <c r="H2264" s="850" t="s">
        <v>39</v>
      </c>
      <c r="I2264" s="853">
        <v>0</v>
      </c>
    </row>
    <row r="2265" spans="1:9" ht="15" x14ac:dyDescent="0.25">
      <c r="A2265" s="845"/>
      <c r="B2265" s="739"/>
      <c r="C2265" s="750"/>
      <c r="D2265" s="739"/>
      <c r="E2265" s="739"/>
      <c r="F2265" s="739"/>
      <c r="G2265" s="739"/>
      <c r="H2265" s="646" t="s">
        <v>40</v>
      </c>
      <c r="I2265" s="874">
        <v>0</v>
      </c>
    </row>
    <row r="2266" spans="1:9" ht="15" x14ac:dyDescent="0.25">
      <c r="A2266" s="847" t="s">
        <v>41</v>
      </c>
      <c r="B2266" s="740"/>
      <c r="C2266" s="737" t="s">
        <v>10</v>
      </c>
      <c r="D2266" s="735" t="s">
        <v>28</v>
      </c>
      <c r="E2266" s="740"/>
      <c r="F2266" s="735" t="s">
        <v>42</v>
      </c>
      <c r="G2266" s="740"/>
      <c r="H2266" s="740"/>
      <c r="I2266" s="848" t="s">
        <v>43</v>
      </c>
    </row>
    <row r="2267" spans="1:9" x14ac:dyDescent="0.25">
      <c r="A2267" s="838"/>
      <c r="B2267" s="839"/>
      <c r="C2267" s="881"/>
      <c r="D2267" s="840"/>
      <c r="E2267" s="842"/>
      <c r="F2267" s="841"/>
      <c r="G2267" s="842"/>
      <c r="H2267" s="842"/>
      <c r="I2267" s="843">
        <f>ROUND(C2267*F2267,4)</f>
        <v>0</v>
      </c>
    </row>
    <row r="2268" spans="1:9" ht="15" x14ac:dyDescent="0.25">
      <c r="A2268" s="845"/>
      <c r="B2268" s="739"/>
      <c r="C2268" s="750"/>
      <c r="D2268" s="739"/>
      <c r="E2268" s="739"/>
      <c r="F2268" s="739"/>
      <c r="G2268" s="739"/>
      <c r="H2268" s="646" t="s">
        <v>51</v>
      </c>
      <c r="I2268" s="846">
        <f>SUM(I2267:I2267)</f>
        <v>0</v>
      </c>
    </row>
    <row r="2269" spans="1:9" ht="15" x14ac:dyDescent="0.25">
      <c r="A2269" s="847" t="s">
        <v>52</v>
      </c>
      <c r="B2269" s="740"/>
      <c r="C2269" s="737" t="s">
        <v>10</v>
      </c>
      <c r="D2269" s="735" t="s">
        <v>28</v>
      </c>
      <c r="E2269" s="740"/>
      <c r="F2269" s="735" t="s">
        <v>43</v>
      </c>
      <c r="G2269" s="740"/>
      <c r="H2269" s="740"/>
      <c r="I2269" s="856" t="s">
        <v>43</v>
      </c>
    </row>
    <row r="2270" spans="1:9" x14ac:dyDescent="0.25">
      <c r="A2270" s="919"/>
      <c r="B2270" s="884"/>
      <c r="C2270" s="890"/>
      <c r="D2270" s="920"/>
      <c r="E2270" s="884"/>
      <c r="F2270" s="917"/>
      <c r="G2270" s="842"/>
      <c r="H2270" s="842"/>
      <c r="I2270" s="892">
        <v>0</v>
      </c>
    </row>
    <row r="2271" spans="1:9" ht="15" x14ac:dyDescent="0.25">
      <c r="A2271" s="834"/>
      <c r="B2271" s="828"/>
      <c r="C2271" s="828"/>
      <c r="D2271" s="828"/>
      <c r="E2271" s="884"/>
      <c r="F2271" s="917"/>
      <c r="G2271" s="884"/>
      <c r="H2271" s="850" t="s">
        <v>53</v>
      </c>
      <c r="I2271" s="892">
        <f>I2270</f>
        <v>0</v>
      </c>
    </row>
    <row r="2272" spans="1:9" ht="15" x14ac:dyDescent="0.25">
      <c r="A2272" s="858"/>
      <c r="B2272" s="746"/>
      <c r="C2272" s="746"/>
      <c r="D2272" s="746"/>
      <c r="E2272" s="741"/>
      <c r="F2272" s="741"/>
      <c r="G2272" s="741"/>
      <c r="H2272" s="646" t="s">
        <v>54</v>
      </c>
      <c r="I2272" s="846">
        <f>I2271+I2268+I2263+I2264+I2265</f>
        <v>3229.3751000000002</v>
      </c>
    </row>
    <row r="2273" spans="1:9" ht="15.75" x14ac:dyDescent="0.25">
      <c r="A2273" s="860" t="s">
        <v>55</v>
      </c>
      <c r="B2273" s="816"/>
      <c r="C2273" s="815" t="s">
        <v>56</v>
      </c>
      <c r="D2273" s="815" t="s">
        <v>10</v>
      </c>
      <c r="E2273" s="815" t="s">
        <v>28</v>
      </c>
      <c r="F2273" s="815" t="s">
        <v>43</v>
      </c>
      <c r="G2273" s="816"/>
      <c r="H2273" s="816"/>
      <c r="I2273" s="861" t="s">
        <v>43</v>
      </c>
    </row>
    <row r="2274" spans="1:9" x14ac:dyDescent="0.25">
      <c r="A2274" s="838"/>
      <c r="B2274" s="884"/>
      <c r="C2274" s="897"/>
      <c r="D2274" s="881"/>
      <c r="E2274" s="873"/>
      <c r="F2274" s="841"/>
      <c r="G2274" s="841"/>
      <c r="H2274" s="842"/>
      <c r="I2274" s="843">
        <f>ROUND(F2274*D2274,4)</f>
        <v>0</v>
      </c>
    </row>
    <row r="2275" spans="1:9" ht="15" x14ac:dyDescent="0.25">
      <c r="A2275" s="845"/>
      <c r="B2275" s="739"/>
      <c r="C2275" s="804"/>
      <c r="D2275" s="739"/>
      <c r="E2275" s="739"/>
      <c r="F2275" s="739"/>
      <c r="G2275" s="739"/>
      <c r="H2275" s="646" t="s">
        <v>63</v>
      </c>
      <c r="I2275" s="846">
        <f>SUM(I2274:I2274)</f>
        <v>0</v>
      </c>
    </row>
    <row r="2276" spans="1:9" ht="15" x14ac:dyDescent="0.25">
      <c r="A2276" s="862" t="s">
        <v>64</v>
      </c>
      <c r="B2276" s="842"/>
      <c r="C2276" s="863" t="s">
        <v>10</v>
      </c>
      <c r="D2276" s="863" t="s">
        <v>28</v>
      </c>
      <c r="E2276" s="740"/>
      <c r="F2276" s="735" t="s">
        <v>65</v>
      </c>
      <c r="G2276" s="740"/>
      <c r="H2276" s="842"/>
      <c r="I2276" s="853" t="s">
        <v>43</v>
      </c>
    </row>
    <row r="2277" spans="1:9" ht="15" x14ac:dyDescent="0.25">
      <c r="A2277" s="845"/>
      <c r="B2277" s="739"/>
      <c r="C2277" s="739"/>
      <c r="D2277" s="739"/>
      <c r="E2277" s="736" t="s">
        <v>66</v>
      </c>
      <c r="F2277" s="736" t="s">
        <v>67</v>
      </c>
      <c r="G2277" s="736" t="s">
        <v>68</v>
      </c>
      <c r="H2277" s="739"/>
      <c r="I2277" s="864"/>
    </row>
    <row r="2278" spans="1:9" ht="15" x14ac:dyDescent="0.25">
      <c r="A2278" s="849"/>
      <c r="B2278" s="842"/>
      <c r="C2278" s="842"/>
      <c r="D2278" s="842"/>
      <c r="E2278" s="842"/>
      <c r="F2278" s="842"/>
      <c r="G2278" s="842"/>
      <c r="H2278" s="850" t="s">
        <v>70</v>
      </c>
      <c r="I2278" s="889"/>
    </row>
    <row r="2279" spans="1:9" ht="15.75" thickBot="1" x14ac:dyDescent="0.3">
      <c r="A2279" s="865"/>
      <c r="B2279" s="747"/>
      <c r="C2279" s="747"/>
      <c r="D2279" s="747"/>
      <c r="E2279" s="747"/>
      <c r="F2279" s="747"/>
      <c r="G2279" s="747"/>
      <c r="H2279" s="649" t="s">
        <v>71</v>
      </c>
      <c r="I2279" s="876">
        <f>ROUND(I2278+I2275+I2272,2)</f>
        <v>3229.38</v>
      </c>
    </row>
    <row r="2280" spans="1:9" x14ac:dyDescent="0.25">
      <c r="A2280" s="849"/>
      <c r="B2280" s="839" t="s">
        <v>72</v>
      </c>
      <c r="C2280" s="842"/>
      <c r="D2280" s="842"/>
      <c r="E2280" s="842"/>
      <c r="F2280" s="842"/>
      <c r="G2280" s="842"/>
      <c r="H2280" s="842"/>
      <c r="I2280" s="867"/>
    </row>
    <row r="2281" spans="1:9" x14ac:dyDescent="0.25">
      <c r="A2281" s="849"/>
      <c r="B2281" s="842"/>
      <c r="C2281" s="842"/>
      <c r="D2281" s="842"/>
      <c r="E2281" s="842"/>
      <c r="F2281" s="842"/>
      <c r="G2281" s="842"/>
      <c r="H2281" s="842"/>
      <c r="I2281" s="867"/>
    </row>
    <row r="2282" spans="1:9" ht="18" x14ac:dyDescent="0.25">
      <c r="A2282" s="822" t="s">
        <v>1205</v>
      </c>
      <c r="B2282" s="823"/>
      <c r="C2282" s="823"/>
      <c r="D2282" s="824"/>
      <c r="E2282" s="823"/>
      <c r="F2282" s="825"/>
      <c r="G2282" s="824"/>
      <c r="H2282" s="823"/>
      <c r="I2282" s="826"/>
    </row>
    <row r="2283" spans="1:9" ht="15.75" x14ac:dyDescent="0.25">
      <c r="A2283" s="877" t="s">
        <v>0</v>
      </c>
      <c r="B2283" s="878"/>
      <c r="C2283" s="828"/>
      <c r="D2283" s="829" t="str">
        <f>$D$3</f>
        <v>Julho/2022</v>
      </c>
      <c r="E2283" s="828"/>
      <c r="F2283" s="828"/>
      <c r="G2283" s="830" t="s">
        <v>1</v>
      </c>
      <c r="H2283" s="879">
        <v>3.9289900000000002</v>
      </c>
      <c r="I2283" s="831" t="s">
        <v>136</v>
      </c>
    </row>
    <row r="2284" spans="1:9" ht="47.25" x14ac:dyDescent="0.25">
      <c r="A2284" s="832">
        <v>1106165</v>
      </c>
      <c r="B2284" s="817" t="s">
        <v>1038</v>
      </c>
      <c r="C2284" s="745" t="str">
        <f>I2283</f>
        <v>un</v>
      </c>
      <c r="D2284" s="749">
        <f>I2309</f>
        <v>312.02999999999997</v>
      </c>
      <c r="E2284" s="746"/>
      <c r="F2284" s="746"/>
      <c r="G2284" s="746"/>
      <c r="H2284" s="733"/>
      <c r="I2284" s="833" t="s">
        <v>5</v>
      </c>
    </row>
    <row r="2285" spans="1:9" ht="15.75" x14ac:dyDescent="0.25">
      <c r="A2285" s="834"/>
      <c r="B2285" s="828"/>
      <c r="C2285" s="828"/>
      <c r="D2285" s="1100" t="s">
        <v>6</v>
      </c>
      <c r="E2285" s="1101"/>
      <c r="F2285" s="1100" t="s">
        <v>7</v>
      </c>
      <c r="G2285" s="1101"/>
      <c r="H2285" s="828"/>
      <c r="I2285" s="835" t="s">
        <v>8</v>
      </c>
    </row>
    <row r="2286" spans="1:9" ht="15.75" x14ac:dyDescent="0.25">
      <c r="A2286" s="836" t="s">
        <v>9</v>
      </c>
      <c r="B2286" s="746"/>
      <c r="C2286" s="734" t="s">
        <v>10</v>
      </c>
      <c r="D2286" s="734" t="s">
        <v>11</v>
      </c>
      <c r="E2286" s="734" t="s">
        <v>12</v>
      </c>
      <c r="F2286" s="734" t="s">
        <v>13</v>
      </c>
      <c r="G2286" s="734" t="s">
        <v>14</v>
      </c>
      <c r="H2286" s="746"/>
      <c r="I2286" s="837" t="s">
        <v>15</v>
      </c>
    </row>
    <row r="2287" spans="1:9" x14ac:dyDescent="0.25">
      <c r="A2287" s="838"/>
      <c r="B2287" s="922"/>
      <c r="C2287" s="881"/>
      <c r="D2287" s="873"/>
      <c r="E2287" s="873"/>
      <c r="F2287" s="841"/>
      <c r="G2287" s="841"/>
      <c r="H2287" s="842"/>
      <c r="I2287" s="843"/>
    </row>
    <row r="2288" spans="1:9" ht="15" x14ac:dyDescent="0.25">
      <c r="A2288" s="845"/>
      <c r="B2288" s="739"/>
      <c r="C2288" s="750"/>
      <c r="D2288" s="739"/>
      <c r="E2288" s="739"/>
      <c r="F2288" s="739"/>
      <c r="G2288" s="739"/>
      <c r="H2288" s="646" t="s">
        <v>26</v>
      </c>
      <c r="I2288" s="846">
        <f>SUM(I2287:I2287)</f>
        <v>0</v>
      </c>
    </row>
    <row r="2289" spans="1:9" ht="15" x14ac:dyDescent="0.25">
      <c r="A2289" s="847" t="s">
        <v>27</v>
      </c>
      <c r="B2289" s="740"/>
      <c r="C2289" s="737" t="s">
        <v>10</v>
      </c>
      <c r="D2289" s="735" t="s">
        <v>28</v>
      </c>
      <c r="E2289" s="740"/>
      <c r="F2289" s="735" t="s">
        <v>29</v>
      </c>
      <c r="G2289" s="740"/>
      <c r="H2289" s="740"/>
      <c r="I2289" s="848" t="s">
        <v>30</v>
      </c>
    </row>
    <row r="2290" spans="1:9" x14ac:dyDescent="0.25">
      <c r="A2290" s="838" t="s">
        <v>34</v>
      </c>
      <c r="B2290" s="839" t="str">
        <f>VLOOKUP(A2290,'Mão de obra'!$A$3:$E$34,2,0)</f>
        <v>Servente</v>
      </c>
      <c r="C2290" s="881">
        <v>2</v>
      </c>
      <c r="D2290" s="840" t="s">
        <v>33</v>
      </c>
      <c r="E2290" s="842"/>
      <c r="F2290" s="841">
        <f>VLOOKUP(A2290,'Mão de obra'!$A$3:$E$34,5,0)</f>
        <v>16.700700000000001</v>
      </c>
      <c r="G2290" s="842"/>
      <c r="H2290" s="842"/>
      <c r="I2290" s="843">
        <f t="shared" ref="I2290" si="188">ROUND(C2290*F2290,4)</f>
        <v>33.401400000000002</v>
      </c>
    </row>
    <row r="2291" spans="1:9" ht="15" x14ac:dyDescent="0.25">
      <c r="A2291" s="849"/>
      <c r="B2291" s="842"/>
      <c r="C2291" s="882"/>
      <c r="D2291" s="842"/>
      <c r="E2291" s="842"/>
      <c r="F2291" s="842"/>
      <c r="G2291" s="842"/>
      <c r="H2291" s="850" t="s">
        <v>36</v>
      </c>
      <c r="I2291" s="851">
        <f>SUM(I2290:I2290)</f>
        <v>33.401400000000002</v>
      </c>
    </row>
    <row r="2292" spans="1:9" ht="15" x14ac:dyDescent="0.25">
      <c r="A2292" s="845"/>
      <c r="B2292" s="739"/>
      <c r="C2292" s="750"/>
      <c r="D2292" s="739"/>
      <c r="E2292" s="739"/>
      <c r="F2292" s="739"/>
      <c r="G2292" s="739"/>
      <c r="H2292" s="646" t="s">
        <v>37</v>
      </c>
      <c r="I2292" s="846">
        <f>I2291+I2288</f>
        <v>33.401400000000002</v>
      </c>
    </row>
    <row r="2293" spans="1:9" ht="15" x14ac:dyDescent="0.25">
      <c r="A2293" s="849"/>
      <c r="B2293" s="842"/>
      <c r="C2293" s="882"/>
      <c r="D2293" s="842"/>
      <c r="E2293" s="842"/>
      <c r="F2293" s="842"/>
      <c r="G2293" s="842"/>
      <c r="H2293" s="850" t="s">
        <v>38</v>
      </c>
      <c r="I2293" s="853">
        <f>ROUND(I2292/H2283,4)</f>
        <v>8.5013000000000005</v>
      </c>
    </row>
    <row r="2294" spans="1:9" ht="15" x14ac:dyDescent="0.25">
      <c r="A2294" s="849"/>
      <c r="B2294" s="842"/>
      <c r="C2294" s="882"/>
      <c r="D2294" s="842"/>
      <c r="E2294" s="842"/>
      <c r="F2294" s="842"/>
      <c r="G2294" s="842"/>
      <c r="H2294" s="850" t="s">
        <v>39</v>
      </c>
      <c r="I2294" s="853">
        <v>0</v>
      </c>
    </row>
    <row r="2295" spans="1:9" ht="15" x14ac:dyDescent="0.25">
      <c r="A2295" s="845"/>
      <c r="B2295" s="739"/>
      <c r="C2295" s="750"/>
      <c r="D2295" s="739"/>
      <c r="E2295" s="739"/>
      <c r="F2295" s="739"/>
      <c r="G2295" s="739"/>
      <c r="H2295" s="646" t="s">
        <v>40</v>
      </c>
      <c r="I2295" s="874">
        <v>0</v>
      </c>
    </row>
    <row r="2296" spans="1:9" ht="15" x14ac:dyDescent="0.25">
      <c r="A2296" s="847" t="s">
        <v>41</v>
      </c>
      <c r="B2296" s="740"/>
      <c r="C2296" s="737" t="s">
        <v>10</v>
      </c>
      <c r="D2296" s="735" t="s">
        <v>28</v>
      </c>
      <c r="E2296" s="740"/>
      <c r="F2296" s="735" t="s">
        <v>42</v>
      </c>
      <c r="G2296" s="740"/>
      <c r="H2296" s="740"/>
      <c r="I2296" s="848" t="s">
        <v>43</v>
      </c>
    </row>
    <row r="2297" spans="1:9" x14ac:dyDescent="0.25">
      <c r="A2297" s="838" t="s">
        <v>982</v>
      </c>
      <c r="B2297" s="839" t="str">
        <f>VLOOKUP(A2297,Material!$A$8:$D$108,2,0)</f>
        <v>Pedra de Mão</v>
      </c>
      <c r="C2297" s="881">
        <v>0.52600000000000002</v>
      </c>
      <c r="D2297" s="840" t="str">
        <f>VLOOKUP(A2297,Material!$A$8:$D$108,3,0)</f>
        <v>m³</v>
      </c>
      <c r="E2297" s="842"/>
      <c r="F2297" s="841">
        <f>VLOOKUP(A2297,Material!$A$8:$D$108,4,0)</f>
        <v>136.02340000000001</v>
      </c>
      <c r="G2297" s="842"/>
      <c r="H2297" s="842"/>
      <c r="I2297" s="843">
        <f>ROUND(C2297*F2297,4)</f>
        <v>71.548299999999998</v>
      </c>
    </row>
    <row r="2298" spans="1:9" ht="15" x14ac:dyDescent="0.25">
      <c r="A2298" s="845"/>
      <c r="B2298" s="739"/>
      <c r="C2298" s="750"/>
      <c r="D2298" s="739"/>
      <c r="E2298" s="739"/>
      <c r="F2298" s="739"/>
      <c r="G2298" s="739"/>
      <c r="H2298" s="646" t="s">
        <v>51</v>
      </c>
      <c r="I2298" s="846">
        <f>SUM(I2297:I2297)</f>
        <v>71.548299999999998</v>
      </c>
    </row>
    <row r="2299" spans="1:9" ht="15" x14ac:dyDescent="0.25">
      <c r="A2299" s="847" t="s">
        <v>52</v>
      </c>
      <c r="B2299" s="740"/>
      <c r="C2299" s="737" t="s">
        <v>10</v>
      </c>
      <c r="D2299" s="735" t="s">
        <v>28</v>
      </c>
      <c r="E2299" s="740"/>
      <c r="F2299" s="735" t="s">
        <v>43</v>
      </c>
      <c r="G2299" s="740"/>
      <c r="H2299" s="740"/>
      <c r="I2299" s="856" t="s">
        <v>43</v>
      </c>
    </row>
    <row r="2300" spans="1:9" ht="28.5" x14ac:dyDescent="0.25">
      <c r="A2300" s="919">
        <v>1107892</v>
      </c>
      <c r="B2300" s="923" t="s">
        <v>1302</v>
      </c>
      <c r="C2300" s="890">
        <v>0.7</v>
      </c>
      <c r="D2300" s="920" t="s">
        <v>2</v>
      </c>
      <c r="E2300" s="884"/>
      <c r="F2300" s="917">
        <v>329.35</v>
      </c>
      <c r="G2300" s="842"/>
      <c r="H2300" s="842"/>
      <c r="I2300" s="892">
        <f>F2300*C2300</f>
        <v>230.54499999999999</v>
      </c>
    </row>
    <row r="2301" spans="1:9" ht="15" x14ac:dyDescent="0.25">
      <c r="A2301" s="834"/>
      <c r="B2301" s="828"/>
      <c r="C2301" s="828"/>
      <c r="D2301" s="828"/>
      <c r="E2301" s="884"/>
      <c r="F2301" s="917"/>
      <c r="G2301" s="884"/>
      <c r="H2301" s="850" t="s">
        <v>53</v>
      </c>
      <c r="I2301" s="892">
        <f>I2300</f>
        <v>230.54499999999999</v>
      </c>
    </row>
    <row r="2302" spans="1:9" ht="15" x14ac:dyDescent="0.25">
      <c r="A2302" s="858"/>
      <c r="B2302" s="746"/>
      <c r="C2302" s="746"/>
      <c r="D2302" s="746"/>
      <c r="E2302" s="741"/>
      <c r="F2302" s="741"/>
      <c r="G2302" s="741"/>
      <c r="H2302" s="646" t="s">
        <v>54</v>
      </c>
      <c r="I2302" s="846">
        <f>I2301+I2298+I2293+I2294+I2295</f>
        <v>310.59460000000001</v>
      </c>
    </row>
    <row r="2303" spans="1:9" ht="15.75" x14ac:dyDescent="0.25">
      <c r="A2303" s="860" t="s">
        <v>55</v>
      </c>
      <c r="B2303" s="816"/>
      <c r="C2303" s="815" t="s">
        <v>56</v>
      </c>
      <c r="D2303" s="815" t="s">
        <v>10</v>
      </c>
      <c r="E2303" s="815" t="s">
        <v>28</v>
      </c>
      <c r="F2303" s="815" t="s">
        <v>43</v>
      </c>
      <c r="G2303" s="816"/>
      <c r="H2303" s="816"/>
      <c r="I2303" s="861" t="s">
        <v>43</v>
      </c>
    </row>
    <row r="2304" spans="1:9" x14ac:dyDescent="0.25">
      <c r="A2304" s="838" t="s">
        <v>982</v>
      </c>
      <c r="B2304" s="839" t="str">
        <f>VLOOKUP(A2304,Material!$A$8:$D$108,2,0)</f>
        <v>Pedra de Mão</v>
      </c>
      <c r="C2304" s="897">
        <v>5914647</v>
      </c>
      <c r="D2304" s="881">
        <v>0.78900000000000003</v>
      </c>
      <c r="E2304" s="873" t="s">
        <v>59</v>
      </c>
      <c r="F2304" s="841">
        <f>$I$1582</f>
        <v>1.82</v>
      </c>
      <c r="G2304" s="841"/>
      <c r="H2304" s="842"/>
      <c r="I2304" s="843">
        <f>ROUND(F2304*D2304,4)</f>
        <v>1.4359999999999999</v>
      </c>
    </row>
    <row r="2305" spans="1:9" ht="15" x14ac:dyDescent="0.25">
      <c r="A2305" s="845"/>
      <c r="B2305" s="739"/>
      <c r="C2305" s="804"/>
      <c r="D2305" s="739"/>
      <c r="E2305" s="739"/>
      <c r="F2305" s="739"/>
      <c r="G2305" s="739"/>
      <c r="H2305" s="646" t="s">
        <v>63</v>
      </c>
      <c r="I2305" s="846">
        <f>SUM(I2304:I2304)</f>
        <v>1.4359999999999999</v>
      </c>
    </row>
    <row r="2306" spans="1:9" ht="15" x14ac:dyDescent="0.25">
      <c r="A2306" s="862" t="s">
        <v>64</v>
      </c>
      <c r="B2306" s="842"/>
      <c r="C2306" s="863" t="s">
        <v>10</v>
      </c>
      <c r="D2306" s="863" t="s">
        <v>28</v>
      </c>
      <c r="E2306" s="740"/>
      <c r="F2306" s="735" t="s">
        <v>65</v>
      </c>
      <c r="G2306" s="740"/>
      <c r="H2306" s="842"/>
      <c r="I2306" s="853" t="s">
        <v>43</v>
      </c>
    </row>
    <row r="2307" spans="1:9" ht="15" x14ac:dyDescent="0.25">
      <c r="A2307" s="845"/>
      <c r="B2307" s="739"/>
      <c r="C2307" s="739"/>
      <c r="D2307" s="739"/>
      <c r="E2307" s="736" t="s">
        <v>66</v>
      </c>
      <c r="F2307" s="736" t="s">
        <v>67</v>
      </c>
      <c r="G2307" s="736" t="s">
        <v>68</v>
      </c>
      <c r="H2307" s="739"/>
      <c r="I2307" s="864"/>
    </row>
    <row r="2308" spans="1:9" ht="15" x14ac:dyDescent="0.25">
      <c r="A2308" s="849"/>
      <c r="B2308" s="842"/>
      <c r="C2308" s="842"/>
      <c r="D2308" s="842"/>
      <c r="E2308" s="842"/>
      <c r="F2308" s="842"/>
      <c r="G2308" s="842"/>
      <c r="H2308" s="850" t="s">
        <v>70</v>
      </c>
      <c r="I2308" s="889"/>
    </row>
    <row r="2309" spans="1:9" ht="15.75" thickBot="1" x14ac:dyDescent="0.3">
      <c r="A2309" s="865"/>
      <c r="B2309" s="747"/>
      <c r="C2309" s="747"/>
      <c r="D2309" s="747"/>
      <c r="E2309" s="747"/>
      <c r="F2309" s="747"/>
      <c r="G2309" s="747"/>
      <c r="H2309" s="649" t="s">
        <v>71</v>
      </c>
      <c r="I2309" s="876">
        <f>ROUND(I2308+I2305+I2302,2)</f>
        <v>312.02999999999997</v>
      </c>
    </row>
    <row r="2310" spans="1:9" x14ac:dyDescent="0.25">
      <c r="A2310" s="849"/>
      <c r="B2310" s="839" t="s">
        <v>72</v>
      </c>
      <c r="C2310" s="842"/>
      <c r="D2310" s="842"/>
      <c r="E2310" s="842"/>
      <c r="F2310" s="842"/>
      <c r="G2310" s="842"/>
      <c r="H2310" s="842"/>
      <c r="I2310" s="867"/>
    </row>
    <row r="2311" spans="1:9" x14ac:dyDescent="0.25">
      <c r="A2311" s="849"/>
      <c r="B2311" s="842"/>
      <c r="C2311" s="842"/>
      <c r="D2311" s="842"/>
      <c r="E2311" s="842"/>
      <c r="F2311" s="842"/>
      <c r="G2311" s="842"/>
      <c r="H2311" s="842"/>
      <c r="I2311" s="867"/>
    </row>
    <row r="2312" spans="1:9" ht="18" x14ac:dyDescent="0.25">
      <c r="A2312" s="822" t="s">
        <v>1205</v>
      </c>
      <c r="B2312" s="823"/>
      <c r="C2312" s="823"/>
      <c r="D2312" s="824"/>
      <c r="E2312" s="823"/>
      <c r="F2312" s="825"/>
      <c r="G2312" s="824"/>
      <c r="H2312" s="823"/>
      <c r="I2312" s="826"/>
    </row>
    <row r="2313" spans="1:9" ht="15.75" x14ac:dyDescent="0.25">
      <c r="A2313" s="877" t="s">
        <v>0</v>
      </c>
      <c r="B2313" s="878"/>
      <c r="C2313" s="828"/>
      <c r="D2313" s="829" t="str">
        <f>$D$3</f>
        <v>Julho/2022</v>
      </c>
      <c r="E2313" s="828"/>
      <c r="F2313" s="828"/>
      <c r="G2313" s="830" t="s">
        <v>1</v>
      </c>
      <c r="H2313" s="879">
        <v>0.45865</v>
      </c>
      <c r="I2313" s="831" t="s">
        <v>136</v>
      </c>
    </row>
    <row r="2314" spans="1:9" ht="31.5" x14ac:dyDescent="0.25">
      <c r="A2314" s="832">
        <v>2306247</v>
      </c>
      <c r="B2314" s="817" t="s">
        <v>1303</v>
      </c>
      <c r="C2314" s="745" t="str">
        <f>I2313</f>
        <v>un</v>
      </c>
      <c r="D2314" s="749">
        <f>I2342</f>
        <v>189.86</v>
      </c>
      <c r="E2314" s="746"/>
      <c r="F2314" s="746"/>
      <c r="G2314" s="746"/>
      <c r="H2314" s="733"/>
      <c r="I2314" s="833" t="s">
        <v>5</v>
      </c>
    </row>
    <row r="2315" spans="1:9" ht="15.75" x14ac:dyDescent="0.25">
      <c r="A2315" s="834"/>
      <c r="B2315" s="828"/>
      <c r="C2315" s="828"/>
      <c r="D2315" s="1100" t="s">
        <v>6</v>
      </c>
      <c r="E2315" s="1101"/>
      <c r="F2315" s="1100" t="s">
        <v>7</v>
      </c>
      <c r="G2315" s="1101"/>
      <c r="H2315" s="828"/>
      <c r="I2315" s="835" t="s">
        <v>8</v>
      </c>
    </row>
    <row r="2316" spans="1:9" ht="15.75" x14ac:dyDescent="0.25">
      <c r="A2316" s="836" t="s">
        <v>9</v>
      </c>
      <c r="B2316" s="746"/>
      <c r="C2316" s="734" t="s">
        <v>10</v>
      </c>
      <c r="D2316" s="734" t="s">
        <v>11</v>
      </c>
      <c r="E2316" s="734" t="s">
        <v>12</v>
      </c>
      <c r="F2316" s="734" t="s">
        <v>13</v>
      </c>
      <c r="G2316" s="734" t="s">
        <v>14</v>
      </c>
      <c r="H2316" s="746"/>
      <c r="I2316" s="837" t="s">
        <v>15</v>
      </c>
    </row>
    <row r="2317" spans="1:9" x14ac:dyDescent="0.25">
      <c r="A2317" s="838" t="s">
        <v>1304</v>
      </c>
      <c r="B2317" s="922" t="str">
        <f>VLOOKUP(A2317,Equipamento!$A$8:$E$91,2,0)</f>
        <v>Compressor de ar portátil de 33,51 l/s (71 PCM) - 14 Kw</v>
      </c>
      <c r="C2317" s="881">
        <v>1</v>
      </c>
      <c r="D2317" s="873">
        <v>1</v>
      </c>
      <c r="E2317" s="873">
        <v>0</v>
      </c>
      <c r="F2317" s="841">
        <f>VLOOKUP(A2317,Equipamento!$A$8:$E$91,4,0)</f>
        <v>29.243400000000001</v>
      </c>
      <c r="G2317" s="841">
        <f>VLOOKUP(A2317,Equipamento!$A$8:$E$91,5,0)</f>
        <v>7.1218000000000004</v>
      </c>
      <c r="H2317" s="842"/>
      <c r="I2317" s="843">
        <f t="shared" ref="I2317:I2319" si="189">ROUND(C2317*D2317*F2317+C2317*E2317*G2317,4)</f>
        <v>29.243400000000001</v>
      </c>
    </row>
    <row r="2318" spans="1:9" x14ac:dyDescent="0.25">
      <c r="A2318" s="838" t="s">
        <v>1305</v>
      </c>
      <c r="B2318" s="922" t="str">
        <f>VLOOKUP(A2318,Equipamento!$A$8:$E$91,2,0)</f>
        <v>Martelete perfurador/rompedor a ar comprimido de 10 kg com capacidade de 1.800 gpm</v>
      </c>
      <c r="C2318" s="881">
        <v>1</v>
      </c>
      <c r="D2318" s="873">
        <v>1</v>
      </c>
      <c r="E2318" s="873">
        <v>0</v>
      </c>
      <c r="F2318" s="841">
        <f>VLOOKUP(A2318,Equipamento!$A$8:$E$91,4,0)</f>
        <v>20.648299999999999</v>
      </c>
      <c r="G2318" s="841">
        <f>VLOOKUP(A2318,Equipamento!$A$8:$E$91,5,0)</f>
        <v>19.819600000000001</v>
      </c>
      <c r="H2318" s="842"/>
      <c r="I2318" s="843">
        <f t="shared" si="189"/>
        <v>20.648299999999999</v>
      </c>
    </row>
    <row r="2319" spans="1:9" x14ac:dyDescent="0.25">
      <c r="A2319" s="838" t="s">
        <v>21</v>
      </c>
      <c r="B2319" s="922" t="str">
        <f>VLOOKUP(A2319,Equipamento!$A$8:$E$91,2,0)</f>
        <v>Transportador manual carrinho de mão com capacidade de 80 l</v>
      </c>
      <c r="C2319" s="881">
        <v>0.40549000000000002</v>
      </c>
      <c r="D2319" s="873">
        <v>1</v>
      </c>
      <c r="E2319" s="873">
        <v>0</v>
      </c>
      <c r="F2319" s="841">
        <f>VLOOKUP(A2319,Equipamento!$A$8:$E$91,4,0)</f>
        <v>0.77129999999999999</v>
      </c>
      <c r="G2319" s="841">
        <f>VLOOKUP(A2319,Equipamento!$A$8:$E$91,5,0)</f>
        <v>0.52439999999999998</v>
      </c>
      <c r="H2319" s="842"/>
      <c r="I2319" s="843">
        <f t="shared" si="189"/>
        <v>0.31280000000000002</v>
      </c>
    </row>
    <row r="2320" spans="1:9" ht="15" x14ac:dyDescent="0.25">
      <c r="A2320" s="845"/>
      <c r="B2320" s="739"/>
      <c r="C2320" s="750"/>
      <c r="D2320" s="739"/>
      <c r="E2320" s="739"/>
      <c r="F2320" s="739"/>
      <c r="G2320" s="739"/>
      <c r="H2320" s="646" t="s">
        <v>26</v>
      </c>
      <c r="I2320" s="846">
        <f>SUM(I2317:I2319)</f>
        <v>50.204500000000003</v>
      </c>
    </row>
    <row r="2321" spans="1:9" ht="15" x14ac:dyDescent="0.25">
      <c r="A2321" s="847" t="s">
        <v>27</v>
      </c>
      <c r="B2321" s="740"/>
      <c r="C2321" s="737" t="s">
        <v>10</v>
      </c>
      <c r="D2321" s="735" t="s">
        <v>28</v>
      </c>
      <c r="E2321" s="740"/>
      <c r="F2321" s="735" t="s">
        <v>29</v>
      </c>
      <c r="G2321" s="740"/>
      <c r="H2321" s="740"/>
      <c r="I2321" s="848" t="s">
        <v>30</v>
      </c>
    </row>
    <row r="2322" spans="1:9" x14ac:dyDescent="0.25">
      <c r="A2322" s="838" t="s">
        <v>34</v>
      </c>
      <c r="B2322" s="839" t="str">
        <f>VLOOKUP(A2322,'Mão de obra'!$A$3:$E$34,2,0)</f>
        <v>Servente</v>
      </c>
      <c r="C2322" s="881">
        <v>0.68691999999999998</v>
      </c>
      <c r="D2322" s="840" t="s">
        <v>33</v>
      </c>
      <c r="E2322" s="842"/>
      <c r="F2322" s="841">
        <f>VLOOKUP(A2322,'Mão de obra'!$A$3:$E$34,5,0)</f>
        <v>16.700700000000001</v>
      </c>
      <c r="G2322" s="842"/>
      <c r="H2322" s="842"/>
      <c r="I2322" s="843">
        <f t="shared" ref="I2322" si="190">ROUND(C2322*F2322,4)</f>
        <v>11.472</v>
      </c>
    </row>
    <row r="2323" spans="1:9" ht="15" x14ac:dyDescent="0.25">
      <c r="A2323" s="849"/>
      <c r="B2323" s="842"/>
      <c r="C2323" s="882"/>
      <c r="D2323" s="842"/>
      <c r="E2323" s="842"/>
      <c r="F2323" s="842"/>
      <c r="G2323" s="842"/>
      <c r="H2323" s="850" t="s">
        <v>36</v>
      </c>
      <c r="I2323" s="851">
        <f>SUM(I2322:I2322)</f>
        <v>11.472</v>
      </c>
    </row>
    <row r="2324" spans="1:9" ht="15" x14ac:dyDescent="0.25">
      <c r="A2324" s="845"/>
      <c r="B2324" s="739"/>
      <c r="C2324" s="750"/>
      <c r="D2324" s="739"/>
      <c r="E2324" s="739"/>
      <c r="F2324" s="739"/>
      <c r="G2324" s="739"/>
      <c r="H2324" s="646" t="s">
        <v>37</v>
      </c>
      <c r="I2324" s="846">
        <f>I2323+I2320</f>
        <v>61.676500000000004</v>
      </c>
    </row>
    <row r="2325" spans="1:9" ht="15" x14ac:dyDescent="0.25">
      <c r="A2325" s="849"/>
      <c r="B2325" s="842"/>
      <c r="C2325" s="882"/>
      <c r="D2325" s="842"/>
      <c r="E2325" s="842"/>
      <c r="F2325" s="842"/>
      <c r="G2325" s="842"/>
      <c r="H2325" s="850" t="s">
        <v>38</v>
      </c>
      <c r="I2325" s="853">
        <f>ROUND(I2324/H2313,4)</f>
        <v>134.47399999999999</v>
      </c>
    </row>
    <row r="2326" spans="1:9" ht="15" x14ac:dyDescent="0.25">
      <c r="A2326" s="849"/>
      <c r="B2326" s="842"/>
      <c r="C2326" s="882"/>
      <c r="D2326" s="842"/>
      <c r="E2326" s="842"/>
      <c r="F2326" s="842"/>
      <c r="G2326" s="842"/>
      <c r="H2326" s="850" t="s">
        <v>39</v>
      </c>
      <c r="I2326" s="853">
        <v>0</v>
      </c>
    </row>
    <row r="2327" spans="1:9" ht="15" x14ac:dyDescent="0.25">
      <c r="A2327" s="845"/>
      <c r="B2327" s="739"/>
      <c r="C2327" s="750"/>
      <c r="D2327" s="739"/>
      <c r="E2327" s="739"/>
      <c r="F2327" s="739"/>
      <c r="G2327" s="739"/>
      <c r="H2327" s="646" t="s">
        <v>40</v>
      </c>
      <c r="I2327" s="874">
        <v>0</v>
      </c>
    </row>
    <row r="2328" spans="1:9" ht="15" x14ac:dyDescent="0.25">
      <c r="A2328" s="847" t="s">
        <v>41</v>
      </c>
      <c r="B2328" s="740"/>
      <c r="C2328" s="737" t="s">
        <v>10</v>
      </c>
      <c r="D2328" s="735" t="s">
        <v>28</v>
      </c>
      <c r="E2328" s="740"/>
      <c r="F2328" s="735" t="s">
        <v>42</v>
      </c>
      <c r="G2328" s="740"/>
      <c r="H2328" s="740"/>
      <c r="I2328" s="848" t="s">
        <v>43</v>
      </c>
    </row>
    <row r="2329" spans="1:9" x14ac:dyDescent="0.25">
      <c r="A2329" s="838" t="s">
        <v>1306</v>
      </c>
      <c r="B2329" s="839" t="s">
        <v>1310</v>
      </c>
      <c r="C2329" s="881">
        <v>1</v>
      </c>
      <c r="D2329" s="840" t="s">
        <v>2</v>
      </c>
      <c r="E2329" s="842"/>
      <c r="F2329" s="841">
        <v>0</v>
      </c>
      <c r="G2329" s="842"/>
      <c r="H2329" s="842"/>
      <c r="I2329" s="843">
        <f>ROUND(C2329*F2329,4)</f>
        <v>0</v>
      </c>
    </row>
    <row r="2330" spans="1:9" x14ac:dyDescent="0.25">
      <c r="A2330" s="838" t="s">
        <v>1307</v>
      </c>
      <c r="B2330" s="839" t="str">
        <f>VLOOKUP(A2330,Material!$A$8:$D$108,2,0)</f>
        <v>Ponteiro para martelete - D = 22 mm e C = 1,00 m</v>
      </c>
      <c r="C2330" s="881">
        <v>0.17799999999999999</v>
      </c>
      <c r="D2330" s="840" t="str">
        <f>VLOOKUP(A2330,Material!$A$8:$D$108,3,0)</f>
        <v>un</v>
      </c>
      <c r="E2330" s="842"/>
      <c r="F2330" s="841">
        <f>VLOOKUP(A2330,Material!$A$8:$D$108,4,0)</f>
        <v>311.13130000000001</v>
      </c>
      <c r="G2330" s="842"/>
      <c r="H2330" s="842"/>
      <c r="I2330" s="843">
        <f>ROUND(C2330*F2330,4)</f>
        <v>55.381399999999999</v>
      </c>
    </row>
    <row r="2331" spans="1:9" ht="15" x14ac:dyDescent="0.25">
      <c r="A2331" s="845"/>
      <c r="B2331" s="739"/>
      <c r="C2331" s="750"/>
      <c r="D2331" s="739"/>
      <c r="E2331" s="739"/>
      <c r="F2331" s="739"/>
      <c r="G2331" s="739"/>
      <c r="H2331" s="646" t="s">
        <v>51</v>
      </c>
      <c r="I2331" s="846">
        <f>SUM(I2329:I2330)</f>
        <v>55.381399999999999</v>
      </c>
    </row>
    <row r="2332" spans="1:9" ht="15" x14ac:dyDescent="0.25">
      <c r="A2332" s="847" t="s">
        <v>52</v>
      </c>
      <c r="B2332" s="740"/>
      <c r="C2332" s="737" t="s">
        <v>10</v>
      </c>
      <c r="D2332" s="735" t="s">
        <v>28</v>
      </c>
      <c r="E2332" s="740"/>
      <c r="F2332" s="735" t="s">
        <v>43</v>
      </c>
      <c r="G2332" s="740"/>
      <c r="H2332" s="740"/>
      <c r="I2332" s="856" t="s">
        <v>43</v>
      </c>
    </row>
    <row r="2333" spans="1:9" x14ac:dyDescent="0.25">
      <c r="A2333" s="919"/>
      <c r="B2333" s="884"/>
      <c r="C2333" s="890"/>
      <c r="D2333" s="920"/>
      <c r="E2333" s="884"/>
      <c r="F2333" s="917"/>
      <c r="G2333" s="842"/>
      <c r="H2333" s="842"/>
      <c r="I2333" s="892">
        <v>0</v>
      </c>
    </row>
    <row r="2334" spans="1:9" ht="15" x14ac:dyDescent="0.25">
      <c r="A2334" s="834"/>
      <c r="B2334" s="828"/>
      <c r="C2334" s="828"/>
      <c r="D2334" s="828"/>
      <c r="E2334" s="884"/>
      <c r="F2334" s="917"/>
      <c r="G2334" s="884"/>
      <c r="H2334" s="850" t="s">
        <v>53</v>
      </c>
      <c r="I2334" s="892">
        <f>I2333</f>
        <v>0</v>
      </c>
    </row>
    <row r="2335" spans="1:9" ht="15" x14ac:dyDescent="0.25">
      <c r="A2335" s="858"/>
      <c r="B2335" s="746"/>
      <c r="C2335" s="746"/>
      <c r="D2335" s="746"/>
      <c r="E2335" s="741"/>
      <c r="F2335" s="741"/>
      <c r="G2335" s="741"/>
      <c r="H2335" s="646" t="s">
        <v>54</v>
      </c>
      <c r="I2335" s="846">
        <f>I2334+I2331+I2325+I2326+I2327</f>
        <v>189.85539999999997</v>
      </c>
    </row>
    <row r="2336" spans="1:9" ht="15.75" x14ac:dyDescent="0.25">
      <c r="A2336" s="860" t="s">
        <v>55</v>
      </c>
      <c r="B2336" s="816"/>
      <c r="C2336" s="815" t="s">
        <v>56</v>
      </c>
      <c r="D2336" s="815" t="s">
        <v>10</v>
      </c>
      <c r="E2336" s="815" t="s">
        <v>28</v>
      </c>
      <c r="F2336" s="815" t="s">
        <v>43</v>
      </c>
      <c r="G2336" s="816"/>
      <c r="H2336" s="816"/>
      <c r="I2336" s="861" t="s">
        <v>43</v>
      </c>
    </row>
    <row r="2337" spans="1:9" x14ac:dyDescent="0.25">
      <c r="A2337" s="838"/>
      <c r="B2337" s="884"/>
      <c r="C2337" s="897"/>
      <c r="D2337" s="881"/>
      <c r="E2337" s="873"/>
      <c r="F2337" s="841"/>
      <c r="G2337" s="841"/>
      <c r="H2337" s="842"/>
      <c r="I2337" s="843">
        <f>ROUND(F2337*D2337,4)</f>
        <v>0</v>
      </c>
    </row>
    <row r="2338" spans="1:9" ht="15" x14ac:dyDescent="0.25">
      <c r="A2338" s="845"/>
      <c r="B2338" s="739"/>
      <c r="C2338" s="804"/>
      <c r="D2338" s="739"/>
      <c r="E2338" s="739"/>
      <c r="F2338" s="739"/>
      <c r="G2338" s="739"/>
      <c r="H2338" s="646" t="s">
        <v>63</v>
      </c>
      <c r="I2338" s="846">
        <f>SUM(I2337:I2337)</f>
        <v>0</v>
      </c>
    </row>
    <row r="2339" spans="1:9" ht="15" x14ac:dyDescent="0.25">
      <c r="A2339" s="862" t="s">
        <v>64</v>
      </c>
      <c r="B2339" s="842"/>
      <c r="C2339" s="863" t="s">
        <v>10</v>
      </c>
      <c r="D2339" s="863" t="s">
        <v>28</v>
      </c>
      <c r="E2339" s="740"/>
      <c r="F2339" s="735" t="s">
        <v>65</v>
      </c>
      <c r="G2339" s="740"/>
      <c r="H2339" s="842"/>
      <c r="I2339" s="853" t="s">
        <v>43</v>
      </c>
    </row>
    <row r="2340" spans="1:9" ht="15" x14ac:dyDescent="0.25">
      <c r="A2340" s="845"/>
      <c r="B2340" s="739"/>
      <c r="C2340" s="739"/>
      <c r="D2340" s="739"/>
      <c r="E2340" s="736" t="s">
        <v>66</v>
      </c>
      <c r="F2340" s="736" t="s">
        <v>67</v>
      </c>
      <c r="G2340" s="736" t="s">
        <v>68</v>
      </c>
      <c r="H2340" s="739"/>
      <c r="I2340" s="864"/>
    </row>
    <row r="2341" spans="1:9" ht="15" x14ac:dyDescent="0.25">
      <c r="A2341" s="849"/>
      <c r="B2341" s="842"/>
      <c r="C2341" s="842"/>
      <c r="D2341" s="842"/>
      <c r="E2341" s="842"/>
      <c r="F2341" s="842"/>
      <c r="G2341" s="842"/>
      <c r="H2341" s="850" t="s">
        <v>70</v>
      </c>
      <c r="I2341" s="889"/>
    </row>
    <row r="2342" spans="1:9" ht="15.75" thickBot="1" x14ac:dyDescent="0.3">
      <c r="A2342" s="865"/>
      <c r="B2342" s="747"/>
      <c r="C2342" s="747"/>
      <c r="D2342" s="747"/>
      <c r="E2342" s="747"/>
      <c r="F2342" s="747"/>
      <c r="G2342" s="747"/>
      <c r="H2342" s="649" t="s">
        <v>71</v>
      </c>
      <c r="I2342" s="876">
        <f>ROUND(I2341+I2338+I2335,2)</f>
        <v>189.86</v>
      </c>
    </row>
    <row r="2343" spans="1:9" x14ac:dyDescent="0.25">
      <c r="A2343" s="849"/>
      <c r="B2343" s="839" t="s">
        <v>72</v>
      </c>
      <c r="C2343" s="842"/>
      <c r="D2343" s="842"/>
      <c r="E2343" s="842"/>
      <c r="F2343" s="842"/>
      <c r="G2343" s="842"/>
      <c r="H2343" s="842"/>
      <c r="I2343" s="867"/>
    </row>
    <row r="2344" spans="1:9" x14ac:dyDescent="0.25">
      <c r="A2344" s="849"/>
      <c r="B2344" s="842"/>
      <c r="C2344" s="842"/>
      <c r="D2344" s="842"/>
      <c r="E2344" s="842"/>
      <c r="F2344" s="842"/>
      <c r="G2344" s="842"/>
      <c r="H2344" s="842"/>
      <c r="I2344" s="867"/>
    </row>
    <row r="2345" spans="1:9" ht="18" x14ac:dyDescent="0.25">
      <c r="A2345" s="822" t="s">
        <v>1205</v>
      </c>
      <c r="B2345" s="823"/>
      <c r="C2345" s="823"/>
      <c r="D2345" s="824"/>
      <c r="E2345" s="823"/>
      <c r="F2345" s="825"/>
      <c r="G2345" s="824"/>
      <c r="H2345" s="823"/>
      <c r="I2345" s="826"/>
    </row>
    <row r="2346" spans="1:9" ht="15.75" x14ac:dyDescent="0.25">
      <c r="A2346" s="877" t="s">
        <v>0</v>
      </c>
      <c r="B2346" s="878"/>
      <c r="C2346" s="828"/>
      <c r="D2346" s="829" t="str">
        <f>$D$3</f>
        <v>Julho/2022</v>
      </c>
      <c r="E2346" s="828"/>
      <c r="F2346" s="828"/>
      <c r="G2346" s="830" t="s">
        <v>1</v>
      </c>
      <c r="H2346" s="879">
        <v>37.5</v>
      </c>
      <c r="I2346" s="831" t="s">
        <v>136</v>
      </c>
    </row>
    <row r="2347" spans="1:9" ht="78.75" x14ac:dyDescent="0.25">
      <c r="A2347" s="832">
        <v>2106235</v>
      </c>
      <c r="B2347" s="817" t="s">
        <v>1312</v>
      </c>
      <c r="C2347" s="745" t="str">
        <f>I2346</f>
        <v>un</v>
      </c>
      <c r="D2347" s="749">
        <f>I2373</f>
        <v>2.81</v>
      </c>
      <c r="E2347" s="746"/>
      <c r="F2347" s="746"/>
      <c r="G2347" s="746"/>
      <c r="H2347" s="733"/>
      <c r="I2347" s="833" t="s">
        <v>5</v>
      </c>
    </row>
    <row r="2348" spans="1:9" ht="15.75" x14ac:dyDescent="0.25">
      <c r="A2348" s="834"/>
      <c r="B2348" s="828"/>
      <c r="C2348" s="828"/>
      <c r="D2348" s="1100" t="s">
        <v>6</v>
      </c>
      <c r="E2348" s="1101"/>
      <c r="F2348" s="1100" t="s">
        <v>7</v>
      </c>
      <c r="G2348" s="1101"/>
      <c r="H2348" s="828"/>
      <c r="I2348" s="835" t="s">
        <v>8</v>
      </c>
    </row>
    <row r="2349" spans="1:9" ht="15.75" x14ac:dyDescent="0.25">
      <c r="A2349" s="836" t="s">
        <v>9</v>
      </c>
      <c r="B2349" s="746"/>
      <c r="C2349" s="734" t="s">
        <v>10</v>
      </c>
      <c r="D2349" s="734" t="s">
        <v>11</v>
      </c>
      <c r="E2349" s="734" t="s">
        <v>12</v>
      </c>
      <c r="F2349" s="734" t="s">
        <v>13</v>
      </c>
      <c r="G2349" s="734" t="s">
        <v>14</v>
      </c>
      <c r="H2349" s="746"/>
      <c r="I2349" s="837" t="s">
        <v>15</v>
      </c>
    </row>
    <row r="2350" spans="1:9" x14ac:dyDescent="0.25">
      <c r="A2350" s="838"/>
      <c r="B2350" s="922"/>
      <c r="C2350" s="881"/>
      <c r="D2350" s="873"/>
      <c r="E2350" s="873"/>
      <c r="F2350" s="841"/>
      <c r="G2350" s="841"/>
      <c r="H2350" s="842"/>
      <c r="I2350" s="843"/>
    </row>
    <row r="2351" spans="1:9" ht="15" x14ac:dyDescent="0.25">
      <c r="A2351" s="845"/>
      <c r="B2351" s="739"/>
      <c r="C2351" s="750"/>
      <c r="D2351" s="739"/>
      <c r="E2351" s="739"/>
      <c r="F2351" s="739"/>
      <c r="G2351" s="739"/>
      <c r="H2351" s="646" t="s">
        <v>26</v>
      </c>
      <c r="I2351" s="846">
        <f>SUM(I2350:I2350)</f>
        <v>0</v>
      </c>
    </row>
    <row r="2352" spans="1:9" ht="15" x14ac:dyDescent="0.25">
      <c r="A2352" s="847" t="s">
        <v>27</v>
      </c>
      <c r="B2352" s="740"/>
      <c r="C2352" s="737" t="s">
        <v>10</v>
      </c>
      <c r="D2352" s="735" t="s">
        <v>28</v>
      </c>
      <c r="E2352" s="740"/>
      <c r="F2352" s="735" t="s">
        <v>29</v>
      </c>
      <c r="G2352" s="740"/>
      <c r="H2352" s="740"/>
      <c r="I2352" s="848" t="s">
        <v>30</v>
      </c>
    </row>
    <row r="2353" spans="1:9" x14ac:dyDescent="0.25">
      <c r="A2353" s="838" t="s">
        <v>219</v>
      </c>
      <c r="B2353" s="839" t="str">
        <f>VLOOKUP(A2353,'Mão de obra'!$A$3:$E$34,2,0)</f>
        <v>Montador</v>
      </c>
      <c r="C2353" s="881">
        <v>1</v>
      </c>
      <c r="D2353" s="840" t="s">
        <v>33</v>
      </c>
      <c r="E2353" s="842"/>
      <c r="F2353" s="841">
        <f>VLOOKUP(A2353,'Mão de obra'!$A$3:$E$34,5,0)</f>
        <v>29.901599999999998</v>
      </c>
      <c r="G2353" s="842"/>
      <c r="H2353" s="842"/>
      <c r="I2353" s="843">
        <f t="shared" ref="I2353:I2354" si="191">ROUND(C2353*F2353,4)</f>
        <v>29.901599999999998</v>
      </c>
    </row>
    <row r="2354" spans="1:9" x14ac:dyDescent="0.25">
      <c r="A2354" s="838" t="s">
        <v>34</v>
      </c>
      <c r="B2354" s="839" t="str">
        <f>VLOOKUP(A2354,'Mão de obra'!$A$3:$E$34,2,0)</f>
        <v>Servente</v>
      </c>
      <c r="C2354" s="881">
        <v>2</v>
      </c>
      <c r="D2354" s="840" t="s">
        <v>33</v>
      </c>
      <c r="E2354" s="842"/>
      <c r="F2354" s="841">
        <f>VLOOKUP(A2354,'Mão de obra'!$A$3:$E$34,5,0)</f>
        <v>16.700700000000001</v>
      </c>
      <c r="G2354" s="842"/>
      <c r="H2354" s="842"/>
      <c r="I2354" s="843">
        <f t="shared" si="191"/>
        <v>33.401400000000002</v>
      </c>
    </row>
    <row r="2355" spans="1:9" ht="15" x14ac:dyDescent="0.25">
      <c r="A2355" s="849"/>
      <c r="B2355" s="842"/>
      <c r="C2355" s="882"/>
      <c r="D2355" s="842"/>
      <c r="E2355" s="842"/>
      <c r="F2355" s="842"/>
      <c r="G2355" s="842"/>
      <c r="H2355" s="850" t="s">
        <v>36</v>
      </c>
      <c r="I2355" s="851">
        <f>SUM(I2353:I2354)</f>
        <v>63.302999999999997</v>
      </c>
    </row>
    <row r="2356" spans="1:9" ht="15" x14ac:dyDescent="0.25">
      <c r="A2356" s="845"/>
      <c r="B2356" s="739"/>
      <c r="C2356" s="750"/>
      <c r="D2356" s="739"/>
      <c r="E2356" s="739"/>
      <c r="F2356" s="739"/>
      <c r="G2356" s="739"/>
      <c r="H2356" s="646" t="s">
        <v>37</v>
      </c>
      <c r="I2356" s="846">
        <f>I2355+I2351</f>
        <v>63.302999999999997</v>
      </c>
    </row>
    <row r="2357" spans="1:9" ht="15" x14ac:dyDescent="0.25">
      <c r="A2357" s="849"/>
      <c r="B2357" s="842"/>
      <c r="C2357" s="882"/>
      <c r="D2357" s="842"/>
      <c r="E2357" s="842"/>
      <c r="F2357" s="842"/>
      <c r="G2357" s="842"/>
      <c r="H2357" s="850" t="s">
        <v>38</v>
      </c>
      <c r="I2357" s="853">
        <f>ROUND(I2356/H2346,4)</f>
        <v>1.6880999999999999</v>
      </c>
    </row>
    <row r="2358" spans="1:9" ht="15" x14ac:dyDescent="0.25">
      <c r="A2358" s="849"/>
      <c r="B2358" s="842"/>
      <c r="C2358" s="882"/>
      <c r="D2358" s="842"/>
      <c r="E2358" s="842"/>
      <c r="F2358" s="842"/>
      <c r="G2358" s="842"/>
      <c r="H2358" s="850" t="s">
        <v>39</v>
      </c>
      <c r="I2358" s="853">
        <v>0</v>
      </c>
    </row>
    <row r="2359" spans="1:9" ht="15" x14ac:dyDescent="0.25">
      <c r="A2359" s="845"/>
      <c r="B2359" s="739"/>
      <c r="C2359" s="750"/>
      <c r="D2359" s="739"/>
      <c r="E2359" s="739"/>
      <c r="F2359" s="739"/>
      <c r="G2359" s="739"/>
      <c r="H2359" s="646" t="s">
        <v>40</v>
      </c>
      <c r="I2359" s="874">
        <v>0</v>
      </c>
    </row>
    <row r="2360" spans="1:9" ht="15" x14ac:dyDescent="0.25">
      <c r="A2360" s="847" t="s">
        <v>41</v>
      </c>
      <c r="B2360" s="740"/>
      <c r="C2360" s="737" t="s">
        <v>10</v>
      </c>
      <c r="D2360" s="735" t="s">
        <v>28</v>
      </c>
      <c r="E2360" s="740"/>
      <c r="F2360" s="735" t="s">
        <v>42</v>
      </c>
      <c r="G2360" s="740"/>
      <c r="H2360" s="740"/>
      <c r="I2360" s="848" t="s">
        <v>43</v>
      </c>
    </row>
    <row r="2361" spans="1:9" ht="28.5" x14ac:dyDescent="0.25">
      <c r="A2361" s="838" t="s">
        <v>134</v>
      </c>
      <c r="B2361" s="839" t="str">
        <f>VLOOKUP(A2361,Material!$A$8:$D$108,2,0)</f>
        <v>Quadro tubular contraventado com acessórios de 1,0 x 1,0 x 1,2 m³ e capacidade de 6 t por poste</v>
      </c>
      <c r="C2361" s="881">
        <v>2.6700000000000001E-3</v>
      </c>
      <c r="D2361" s="840" t="str">
        <f>VLOOKUP(A2361,Material!$A$8:$D$108,3,0)</f>
        <v>un</v>
      </c>
      <c r="E2361" s="842"/>
      <c r="F2361" s="841">
        <f>VLOOKUP(A2361,Material!$A$8:$D$108,4,0)</f>
        <v>418.34120000000001</v>
      </c>
      <c r="G2361" s="842"/>
      <c r="H2361" s="842"/>
      <c r="I2361" s="843">
        <f>ROUND(C2361*F2361,4)</f>
        <v>1.117</v>
      </c>
    </row>
    <row r="2362" spans="1:9" ht="15" x14ac:dyDescent="0.25">
      <c r="A2362" s="845"/>
      <c r="B2362" s="739"/>
      <c r="C2362" s="750"/>
      <c r="D2362" s="739"/>
      <c r="E2362" s="739"/>
      <c r="F2362" s="739"/>
      <c r="G2362" s="739"/>
      <c r="H2362" s="646" t="s">
        <v>51</v>
      </c>
      <c r="I2362" s="846">
        <f>SUM(I2361:I2361)</f>
        <v>1.117</v>
      </c>
    </row>
    <row r="2363" spans="1:9" ht="15" x14ac:dyDescent="0.25">
      <c r="A2363" s="847" t="s">
        <v>52</v>
      </c>
      <c r="B2363" s="740"/>
      <c r="C2363" s="737" t="s">
        <v>10</v>
      </c>
      <c r="D2363" s="735" t="s">
        <v>28</v>
      </c>
      <c r="E2363" s="740"/>
      <c r="F2363" s="735" t="s">
        <v>43</v>
      </c>
      <c r="G2363" s="740"/>
      <c r="H2363" s="740"/>
      <c r="I2363" s="856" t="s">
        <v>43</v>
      </c>
    </row>
    <row r="2364" spans="1:9" x14ac:dyDescent="0.25">
      <c r="A2364" s="838"/>
      <c r="B2364" s="923"/>
      <c r="C2364" s="890"/>
      <c r="D2364" s="920"/>
      <c r="E2364" s="884"/>
      <c r="F2364" s="917"/>
      <c r="G2364" s="842"/>
      <c r="H2364" s="842"/>
      <c r="I2364" s="892">
        <f>F2364*C2364</f>
        <v>0</v>
      </c>
    </row>
    <row r="2365" spans="1:9" ht="15" x14ac:dyDescent="0.25">
      <c r="A2365" s="834"/>
      <c r="B2365" s="828"/>
      <c r="C2365" s="828"/>
      <c r="D2365" s="828"/>
      <c r="E2365" s="884"/>
      <c r="F2365" s="917"/>
      <c r="G2365" s="884"/>
      <c r="H2365" s="850" t="s">
        <v>53</v>
      </c>
      <c r="I2365" s="892">
        <f>I2364</f>
        <v>0</v>
      </c>
    </row>
    <row r="2366" spans="1:9" ht="15" x14ac:dyDescent="0.25">
      <c r="A2366" s="858"/>
      <c r="B2366" s="746"/>
      <c r="C2366" s="746"/>
      <c r="D2366" s="746"/>
      <c r="E2366" s="741"/>
      <c r="F2366" s="741"/>
      <c r="G2366" s="741"/>
      <c r="H2366" s="646" t="s">
        <v>54</v>
      </c>
      <c r="I2366" s="846">
        <f>I2365+I2362+I2357+I2358+I2359</f>
        <v>2.8050999999999999</v>
      </c>
    </row>
    <row r="2367" spans="1:9" ht="15.75" x14ac:dyDescent="0.25">
      <c r="A2367" s="860" t="s">
        <v>55</v>
      </c>
      <c r="B2367" s="816"/>
      <c r="C2367" s="815" t="s">
        <v>56</v>
      </c>
      <c r="D2367" s="815" t="s">
        <v>10</v>
      </c>
      <c r="E2367" s="815" t="s">
        <v>28</v>
      </c>
      <c r="F2367" s="815" t="s">
        <v>43</v>
      </c>
      <c r="G2367" s="816"/>
      <c r="H2367" s="816"/>
      <c r="I2367" s="861" t="s">
        <v>43</v>
      </c>
    </row>
    <row r="2368" spans="1:9" ht="28.5" x14ac:dyDescent="0.25">
      <c r="A2368" s="838" t="s">
        <v>134</v>
      </c>
      <c r="B2368" s="923" t="s">
        <v>1313</v>
      </c>
      <c r="C2368" s="897">
        <v>5914655</v>
      </c>
      <c r="D2368" s="881">
        <v>2.2000000000000001E-4</v>
      </c>
      <c r="E2368" s="873" t="s">
        <v>59</v>
      </c>
      <c r="F2368" s="841">
        <f>$I$1609</f>
        <v>33.44</v>
      </c>
      <c r="G2368" s="841"/>
      <c r="H2368" s="842"/>
      <c r="I2368" s="843">
        <f>ROUND(F2368*D2368,4)</f>
        <v>7.4000000000000003E-3</v>
      </c>
    </row>
    <row r="2369" spans="1:9" ht="15" x14ac:dyDescent="0.25">
      <c r="A2369" s="845"/>
      <c r="B2369" s="739"/>
      <c r="C2369" s="804"/>
      <c r="D2369" s="739"/>
      <c r="E2369" s="739"/>
      <c r="F2369" s="739"/>
      <c r="G2369" s="739"/>
      <c r="H2369" s="646" t="s">
        <v>63</v>
      </c>
      <c r="I2369" s="846">
        <f>SUM(I2368:I2368)</f>
        <v>7.4000000000000003E-3</v>
      </c>
    </row>
    <row r="2370" spans="1:9" ht="15" x14ac:dyDescent="0.25">
      <c r="A2370" s="862" t="s">
        <v>64</v>
      </c>
      <c r="B2370" s="842"/>
      <c r="C2370" s="863" t="s">
        <v>10</v>
      </c>
      <c r="D2370" s="863" t="s">
        <v>28</v>
      </c>
      <c r="E2370" s="740"/>
      <c r="F2370" s="735" t="s">
        <v>65</v>
      </c>
      <c r="G2370" s="740"/>
      <c r="H2370" s="842"/>
      <c r="I2370" s="853" t="s">
        <v>43</v>
      </c>
    </row>
    <row r="2371" spans="1:9" ht="15" x14ac:dyDescent="0.25">
      <c r="A2371" s="845"/>
      <c r="B2371" s="739"/>
      <c r="C2371" s="739"/>
      <c r="D2371" s="739"/>
      <c r="E2371" s="736" t="s">
        <v>66</v>
      </c>
      <c r="F2371" s="736" t="s">
        <v>67</v>
      </c>
      <c r="G2371" s="736" t="s">
        <v>68</v>
      </c>
      <c r="H2371" s="739"/>
      <c r="I2371" s="864"/>
    </row>
    <row r="2372" spans="1:9" ht="15" x14ac:dyDescent="0.25">
      <c r="A2372" s="849"/>
      <c r="B2372" s="842"/>
      <c r="C2372" s="842"/>
      <c r="D2372" s="842"/>
      <c r="E2372" s="842"/>
      <c r="F2372" s="842"/>
      <c r="G2372" s="842"/>
      <c r="H2372" s="850" t="s">
        <v>70</v>
      </c>
      <c r="I2372" s="889"/>
    </row>
    <row r="2373" spans="1:9" ht="15.75" thickBot="1" x14ac:dyDescent="0.3">
      <c r="A2373" s="865"/>
      <c r="B2373" s="747"/>
      <c r="C2373" s="747"/>
      <c r="D2373" s="747"/>
      <c r="E2373" s="747"/>
      <c r="F2373" s="747"/>
      <c r="G2373" s="747"/>
      <c r="H2373" s="649" t="s">
        <v>71</v>
      </c>
      <c r="I2373" s="876">
        <f>ROUND(I2372+I2369+I2366,2)</f>
        <v>2.81</v>
      </c>
    </row>
    <row r="2374" spans="1:9" x14ac:dyDescent="0.25">
      <c r="A2374" s="849"/>
      <c r="B2374" s="839" t="s">
        <v>72</v>
      </c>
      <c r="C2374" s="842"/>
      <c r="D2374" s="842"/>
      <c r="E2374" s="842"/>
      <c r="F2374" s="842"/>
      <c r="G2374" s="842"/>
      <c r="H2374" s="842"/>
      <c r="I2374" s="867"/>
    </row>
    <row r="2375" spans="1:9" x14ac:dyDescent="0.25">
      <c r="A2375" s="849"/>
      <c r="B2375" s="842"/>
      <c r="C2375" s="842"/>
      <c r="D2375" s="842"/>
      <c r="E2375" s="842"/>
      <c r="F2375" s="842"/>
      <c r="G2375" s="842"/>
      <c r="H2375" s="842"/>
      <c r="I2375" s="867"/>
    </row>
    <row r="2376" spans="1:9" ht="18" x14ac:dyDescent="0.25">
      <c r="A2376" s="822" t="s">
        <v>1205</v>
      </c>
      <c r="B2376" s="823"/>
      <c r="C2376" s="823"/>
      <c r="D2376" s="824"/>
      <c r="E2376" s="823"/>
      <c r="F2376" s="825"/>
      <c r="G2376" s="824"/>
      <c r="H2376" s="823"/>
      <c r="I2376" s="826"/>
    </row>
    <row r="2377" spans="1:9" ht="15.75" x14ac:dyDescent="0.25">
      <c r="A2377" s="877" t="s">
        <v>0</v>
      </c>
      <c r="B2377" s="878"/>
      <c r="C2377" s="828"/>
      <c r="D2377" s="829" t="str">
        <f>$D$3</f>
        <v>Julho/2022</v>
      </c>
      <c r="E2377" s="828"/>
      <c r="F2377" s="828"/>
      <c r="G2377" s="830" t="s">
        <v>1</v>
      </c>
      <c r="H2377" s="879">
        <v>19.579999999999998</v>
      </c>
      <c r="I2377" s="831" t="s">
        <v>136</v>
      </c>
    </row>
    <row r="2378" spans="1:9" ht="47.25" x14ac:dyDescent="0.25">
      <c r="A2378" s="832">
        <v>5915373</v>
      </c>
      <c r="B2378" s="817" t="s">
        <v>1314</v>
      </c>
      <c r="C2378" s="745" t="str">
        <f>I2377</f>
        <v>un</v>
      </c>
      <c r="D2378" s="749">
        <f>I2403</f>
        <v>18.52</v>
      </c>
      <c r="E2378" s="746"/>
      <c r="F2378" s="746"/>
      <c r="G2378" s="746"/>
      <c r="H2378" s="733"/>
      <c r="I2378" s="833" t="s">
        <v>5</v>
      </c>
    </row>
    <row r="2379" spans="1:9" ht="15.75" x14ac:dyDescent="0.25">
      <c r="A2379" s="834"/>
      <c r="B2379" s="828"/>
      <c r="C2379" s="828"/>
      <c r="D2379" s="815" t="s">
        <v>6</v>
      </c>
      <c r="E2379" s="816"/>
      <c r="F2379" s="815" t="s">
        <v>7</v>
      </c>
      <c r="G2379" s="816"/>
      <c r="H2379" s="828"/>
      <c r="I2379" s="835" t="s">
        <v>8</v>
      </c>
    </row>
    <row r="2380" spans="1:9" ht="15.75" x14ac:dyDescent="0.25">
      <c r="A2380" s="836" t="s">
        <v>9</v>
      </c>
      <c r="B2380" s="746"/>
      <c r="C2380" s="734" t="s">
        <v>10</v>
      </c>
      <c r="D2380" s="734" t="s">
        <v>11</v>
      </c>
      <c r="E2380" s="734" t="s">
        <v>12</v>
      </c>
      <c r="F2380" s="734" t="s">
        <v>13</v>
      </c>
      <c r="G2380" s="734" t="s">
        <v>14</v>
      </c>
      <c r="H2380" s="746"/>
      <c r="I2380" s="837" t="s">
        <v>15</v>
      </c>
    </row>
    <row r="2381" spans="1:9" x14ac:dyDescent="0.25">
      <c r="A2381" s="838" t="s">
        <v>221</v>
      </c>
      <c r="B2381" s="922" t="str">
        <f>VLOOKUP(A2381,Equipamento!$A$8:$E$91,2,0)</f>
        <v>Caminhão carroceria com guindauto com capacidade de 20 t.m - 136 kW</v>
      </c>
      <c r="C2381" s="881">
        <v>1</v>
      </c>
      <c r="D2381" s="873">
        <v>1</v>
      </c>
      <c r="E2381" s="873">
        <v>0</v>
      </c>
      <c r="F2381" s="841">
        <f>VLOOKUP(A2381,Equipamento!$A$8:$E$91,4,0)</f>
        <v>329.2901</v>
      </c>
      <c r="G2381" s="841">
        <f>VLOOKUP(A2381,Equipamento!$A$8:$E$91,5,0)</f>
        <v>99.752799999999993</v>
      </c>
      <c r="H2381" s="842"/>
      <c r="I2381" s="843">
        <f t="shared" ref="I2381" si="192">ROUND(C2381*D2381*F2381+C2381*E2381*G2381,4)</f>
        <v>329.2901</v>
      </c>
    </row>
    <row r="2382" spans="1:9" ht="15" x14ac:dyDescent="0.25">
      <c r="A2382" s="845"/>
      <c r="B2382" s="739"/>
      <c r="C2382" s="750"/>
      <c r="D2382" s="739"/>
      <c r="E2382" s="739"/>
      <c r="F2382" s="739"/>
      <c r="G2382" s="739"/>
      <c r="H2382" s="646" t="s">
        <v>26</v>
      </c>
      <c r="I2382" s="846">
        <f>SUM(I2381:I2381)</f>
        <v>329.2901</v>
      </c>
    </row>
    <row r="2383" spans="1:9" ht="15" x14ac:dyDescent="0.25">
      <c r="A2383" s="847" t="s">
        <v>27</v>
      </c>
      <c r="B2383" s="740"/>
      <c r="C2383" s="737" t="s">
        <v>10</v>
      </c>
      <c r="D2383" s="735" t="s">
        <v>28</v>
      </c>
      <c r="E2383" s="740"/>
      <c r="F2383" s="735" t="s">
        <v>29</v>
      </c>
      <c r="G2383" s="740"/>
      <c r="H2383" s="740"/>
      <c r="I2383" s="848" t="s">
        <v>30</v>
      </c>
    </row>
    <row r="2384" spans="1:9" x14ac:dyDescent="0.25">
      <c r="A2384" s="838" t="s">
        <v>34</v>
      </c>
      <c r="B2384" s="839" t="str">
        <f>VLOOKUP(A2384,'Mão de obra'!$A$3:$E$34,2,0)</f>
        <v>Servente</v>
      </c>
      <c r="C2384" s="881">
        <v>2</v>
      </c>
      <c r="D2384" s="840" t="s">
        <v>33</v>
      </c>
      <c r="E2384" s="842"/>
      <c r="F2384" s="841">
        <f>VLOOKUP(A2384,'Mão de obra'!$A$3:$E$34,5,0)</f>
        <v>16.700700000000001</v>
      </c>
      <c r="G2384" s="842"/>
      <c r="H2384" s="842"/>
      <c r="I2384" s="843">
        <f t="shared" ref="I2384" si="193">ROUND(C2384*F2384,4)</f>
        <v>33.401400000000002</v>
      </c>
    </row>
    <row r="2385" spans="1:9" ht="15" x14ac:dyDescent="0.25">
      <c r="A2385" s="849"/>
      <c r="B2385" s="842"/>
      <c r="C2385" s="882"/>
      <c r="D2385" s="842"/>
      <c r="E2385" s="842"/>
      <c r="F2385" s="842"/>
      <c r="G2385" s="842"/>
      <c r="H2385" s="850" t="s">
        <v>36</v>
      </c>
      <c r="I2385" s="851">
        <f>SUM(I2384:I2384)</f>
        <v>33.401400000000002</v>
      </c>
    </row>
    <row r="2386" spans="1:9" ht="15" x14ac:dyDescent="0.25">
      <c r="A2386" s="845"/>
      <c r="B2386" s="739"/>
      <c r="C2386" s="750"/>
      <c r="D2386" s="739"/>
      <c r="E2386" s="739"/>
      <c r="F2386" s="739"/>
      <c r="G2386" s="739"/>
      <c r="H2386" s="646" t="s">
        <v>37</v>
      </c>
      <c r="I2386" s="846">
        <f>I2385+I2382</f>
        <v>362.69150000000002</v>
      </c>
    </row>
    <row r="2387" spans="1:9" ht="15" x14ac:dyDescent="0.25">
      <c r="A2387" s="849"/>
      <c r="B2387" s="842"/>
      <c r="C2387" s="882"/>
      <c r="D2387" s="842"/>
      <c r="E2387" s="842"/>
      <c r="F2387" s="842"/>
      <c r="G2387" s="842"/>
      <c r="H2387" s="850" t="s">
        <v>38</v>
      </c>
      <c r="I2387" s="853">
        <f>ROUND(I2386/H2377,4)</f>
        <v>18.523599999999998</v>
      </c>
    </row>
    <row r="2388" spans="1:9" ht="15" x14ac:dyDescent="0.25">
      <c r="A2388" s="849"/>
      <c r="B2388" s="842"/>
      <c r="C2388" s="882"/>
      <c r="D2388" s="842"/>
      <c r="E2388" s="842"/>
      <c r="F2388" s="842"/>
      <c r="G2388" s="842"/>
      <c r="H2388" s="850" t="s">
        <v>39</v>
      </c>
      <c r="I2388" s="853">
        <v>0</v>
      </c>
    </row>
    <row r="2389" spans="1:9" ht="15" x14ac:dyDescent="0.25">
      <c r="A2389" s="845"/>
      <c r="B2389" s="739"/>
      <c r="C2389" s="750"/>
      <c r="D2389" s="739"/>
      <c r="E2389" s="739"/>
      <c r="F2389" s="739"/>
      <c r="G2389" s="739"/>
      <c r="H2389" s="646" t="s">
        <v>40</v>
      </c>
      <c r="I2389" s="874">
        <v>0</v>
      </c>
    </row>
    <row r="2390" spans="1:9" ht="15" x14ac:dyDescent="0.25">
      <c r="A2390" s="847" t="s">
        <v>41</v>
      </c>
      <c r="B2390" s="740"/>
      <c r="C2390" s="737" t="s">
        <v>10</v>
      </c>
      <c r="D2390" s="735" t="s">
        <v>28</v>
      </c>
      <c r="E2390" s="740"/>
      <c r="F2390" s="735" t="s">
        <v>42</v>
      </c>
      <c r="G2390" s="740"/>
      <c r="H2390" s="740"/>
      <c r="I2390" s="848" t="s">
        <v>43</v>
      </c>
    </row>
    <row r="2391" spans="1:9" x14ac:dyDescent="0.25">
      <c r="A2391" s="838"/>
      <c r="B2391" s="839"/>
      <c r="C2391" s="881"/>
      <c r="D2391" s="840"/>
      <c r="E2391" s="842"/>
      <c r="F2391" s="841"/>
      <c r="G2391" s="842"/>
      <c r="H2391" s="842"/>
      <c r="I2391" s="843">
        <f>ROUND(C2391*F2391,4)</f>
        <v>0</v>
      </c>
    </row>
    <row r="2392" spans="1:9" ht="15" x14ac:dyDescent="0.25">
      <c r="A2392" s="845"/>
      <c r="B2392" s="739"/>
      <c r="C2392" s="750"/>
      <c r="D2392" s="739"/>
      <c r="E2392" s="739"/>
      <c r="F2392" s="739"/>
      <c r="G2392" s="739"/>
      <c r="H2392" s="646" t="s">
        <v>51</v>
      </c>
      <c r="I2392" s="846">
        <f>SUM(I2391:I2391)</f>
        <v>0</v>
      </c>
    </row>
    <row r="2393" spans="1:9" ht="15" x14ac:dyDescent="0.25">
      <c r="A2393" s="847" t="s">
        <v>52</v>
      </c>
      <c r="B2393" s="740"/>
      <c r="C2393" s="737" t="s">
        <v>10</v>
      </c>
      <c r="D2393" s="735" t="s">
        <v>28</v>
      </c>
      <c r="E2393" s="740"/>
      <c r="F2393" s="735" t="s">
        <v>43</v>
      </c>
      <c r="G2393" s="740"/>
      <c r="H2393" s="740"/>
      <c r="I2393" s="856" t="s">
        <v>43</v>
      </c>
    </row>
    <row r="2394" spans="1:9" x14ac:dyDescent="0.25">
      <c r="A2394" s="919"/>
      <c r="B2394" s="884"/>
      <c r="C2394" s="890"/>
      <c r="D2394" s="920"/>
      <c r="E2394" s="884"/>
      <c r="F2394" s="917"/>
      <c r="G2394" s="842"/>
      <c r="H2394" s="842"/>
      <c r="I2394" s="892">
        <v>0</v>
      </c>
    </row>
    <row r="2395" spans="1:9" ht="15" x14ac:dyDescent="0.25">
      <c r="A2395" s="834"/>
      <c r="B2395" s="828"/>
      <c r="C2395" s="828"/>
      <c r="D2395" s="828"/>
      <c r="E2395" s="884"/>
      <c r="F2395" s="917"/>
      <c r="G2395" s="884"/>
      <c r="H2395" s="850" t="s">
        <v>53</v>
      </c>
      <c r="I2395" s="892">
        <f>I2394</f>
        <v>0</v>
      </c>
    </row>
    <row r="2396" spans="1:9" ht="15" x14ac:dyDescent="0.25">
      <c r="A2396" s="858"/>
      <c r="B2396" s="746"/>
      <c r="C2396" s="746"/>
      <c r="D2396" s="746"/>
      <c r="E2396" s="741"/>
      <c r="F2396" s="741"/>
      <c r="G2396" s="741"/>
      <c r="H2396" s="646" t="s">
        <v>54</v>
      </c>
      <c r="I2396" s="846">
        <f>I2395+I2392+I2387+I2388+I2389</f>
        <v>18.523599999999998</v>
      </c>
    </row>
    <row r="2397" spans="1:9" ht="15.75" x14ac:dyDescent="0.25">
      <c r="A2397" s="860" t="s">
        <v>55</v>
      </c>
      <c r="B2397" s="816"/>
      <c r="C2397" s="815" t="s">
        <v>56</v>
      </c>
      <c r="D2397" s="815" t="s">
        <v>10</v>
      </c>
      <c r="E2397" s="815" t="s">
        <v>28</v>
      </c>
      <c r="F2397" s="815" t="s">
        <v>43</v>
      </c>
      <c r="G2397" s="816"/>
      <c r="H2397" s="816"/>
      <c r="I2397" s="861" t="s">
        <v>43</v>
      </c>
    </row>
    <row r="2398" spans="1:9" x14ac:dyDescent="0.25">
      <c r="A2398" s="838"/>
      <c r="B2398" s="884"/>
      <c r="C2398" s="897"/>
      <c r="D2398" s="881"/>
      <c r="E2398" s="873"/>
      <c r="F2398" s="841"/>
      <c r="G2398" s="841"/>
      <c r="H2398" s="842"/>
      <c r="I2398" s="843">
        <f>ROUND(F2398*D2398,4)</f>
        <v>0</v>
      </c>
    </row>
    <row r="2399" spans="1:9" ht="15" x14ac:dyDescent="0.25">
      <c r="A2399" s="845"/>
      <c r="B2399" s="739"/>
      <c r="C2399" s="804"/>
      <c r="D2399" s="739"/>
      <c r="E2399" s="739"/>
      <c r="F2399" s="739"/>
      <c r="G2399" s="739"/>
      <c r="H2399" s="646" t="s">
        <v>63</v>
      </c>
      <c r="I2399" s="846">
        <f>SUM(I2398:I2398)</f>
        <v>0</v>
      </c>
    </row>
    <row r="2400" spans="1:9" ht="15" x14ac:dyDescent="0.25">
      <c r="A2400" s="862" t="s">
        <v>64</v>
      </c>
      <c r="B2400" s="842"/>
      <c r="C2400" s="863" t="s">
        <v>10</v>
      </c>
      <c r="D2400" s="863" t="s">
        <v>28</v>
      </c>
      <c r="E2400" s="740"/>
      <c r="F2400" s="735" t="s">
        <v>65</v>
      </c>
      <c r="G2400" s="740"/>
      <c r="H2400" s="842"/>
      <c r="I2400" s="853" t="s">
        <v>43</v>
      </c>
    </row>
    <row r="2401" spans="1:9" ht="15" x14ac:dyDescent="0.25">
      <c r="A2401" s="845"/>
      <c r="B2401" s="739"/>
      <c r="C2401" s="739"/>
      <c r="D2401" s="739"/>
      <c r="E2401" s="736" t="s">
        <v>66</v>
      </c>
      <c r="F2401" s="736" t="s">
        <v>67</v>
      </c>
      <c r="G2401" s="736" t="s">
        <v>68</v>
      </c>
      <c r="H2401" s="739"/>
      <c r="I2401" s="864"/>
    </row>
    <row r="2402" spans="1:9" ht="15" x14ac:dyDescent="0.25">
      <c r="A2402" s="849"/>
      <c r="B2402" s="842"/>
      <c r="C2402" s="842"/>
      <c r="D2402" s="842"/>
      <c r="E2402" s="842"/>
      <c r="F2402" s="842"/>
      <c r="G2402" s="842"/>
      <c r="H2402" s="850" t="s">
        <v>70</v>
      </c>
      <c r="I2402" s="889"/>
    </row>
    <row r="2403" spans="1:9" ht="15.75" thickBot="1" x14ac:dyDescent="0.3">
      <c r="A2403" s="865"/>
      <c r="B2403" s="747"/>
      <c r="C2403" s="747"/>
      <c r="D2403" s="747"/>
      <c r="E2403" s="747"/>
      <c r="F2403" s="747"/>
      <c r="G2403" s="747"/>
      <c r="H2403" s="649" t="s">
        <v>71</v>
      </c>
      <c r="I2403" s="876">
        <f>ROUND(I2402+I2399+I2396,2)</f>
        <v>18.52</v>
      </c>
    </row>
    <row r="2404" spans="1:9" x14ac:dyDescent="0.25">
      <c r="A2404" s="849"/>
      <c r="B2404" s="839" t="s">
        <v>72</v>
      </c>
      <c r="C2404" s="842"/>
      <c r="D2404" s="842"/>
      <c r="E2404" s="842"/>
      <c r="F2404" s="842"/>
      <c r="G2404" s="842"/>
      <c r="H2404" s="842"/>
      <c r="I2404" s="867"/>
    </row>
    <row r="2405" spans="1:9" x14ac:dyDescent="0.25">
      <c r="A2405" s="849"/>
      <c r="B2405" s="842"/>
      <c r="C2405" s="842"/>
      <c r="D2405" s="842"/>
      <c r="E2405" s="842"/>
      <c r="F2405" s="842"/>
      <c r="G2405" s="842"/>
      <c r="H2405" s="842"/>
      <c r="I2405" s="867"/>
    </row>
    <row r="2406" spans="1:9" ht="18" x14ac:dyDescent="0.25">
      <c r="A2406" s="822" t="s">
        <v>1205</v>
      </c>
      <c r="B2406" s="823"/>
      <c r="C2406" s="823"/>
      <c r="D2406" s="824"/>
      <c r="E2406" s="823"/>
      <c r="F2406" s="825"/>
      <c r="G2406" s="824"/>
      <c r="H2406" s="823"/>
      <c r="I2406" s="826"/>
    </row>
    <row r="2407" spans="1:9" ht="15.75" x14ac:dyDescent="0.25">
      <c r="A2407" s="877" t="s">
        <v>0</v>
      </c>
      <c r="B2407" s="878"/>
      <c r="C2407" s="828"/>
      <c r="D2407" s="829" t="str">
        <f>$D$3</f>
        <v>Julho/2022</v>
      </c>
      <c r="E2407" s="828"/>
      <c r="F2407" s="828"/>
      <c r="G2407" s="830" t="s">
        <v>1</v>
      </c>
      <c r="H2407" s="879">
        <v>26</v>
      </c>
      <c r="I2407" s="831" t="s">
        <v>136</v>
      </c>
    </row>
    <row r="2408" spans="1:9" ht="31.5" x14ac:dyDescent="0.25">
      <c r="A2408" s="832">
        <v>5501706</v>
      </c>
      <c r="B2408" s="817" t="s">
        <v>1255</v>
      </c>
      <c r="C2408" s="745" t="str">
        <f>I2407</f>
        <v>un</v>
      </c>
      <c r="D2408" s="749">
        <f>I2433</f>
        <v>7.04</v>
      </c>
      <c r="E2408" s="746"/>
      <c r="F2408" s="746"/>
      <c r="G2408" s="746"/>
      <c r="H2408" s="733"/>
      <c r="I2408" s="833" t="s">
        <v>5</v>
      </c>
    </row>
    <row r="2409" spans="1:9" ht="15.75" x14ac:dyDescent="0.25">
      <c r="A2409" s="834"/>
      <c r="B2409" s="828"/>
      <c r="C2409" s="828"/>
      <c r="D2409" s="815" t="s">
        <v>6</v>
      </c>
      <c r="E2409" s="816"/>
      <c r="F2409" s="815" t="s">
        <v>7</v>
      </c>
      <c r="G2409" s="816"/>
      <c r="H2409" s="828"/>
      <c r="I2409" s="835" t="s">
        <v>8</v>
      </c>
    </row>
    <row r="2410" spans="1:9" ht="15.75" x14ac:dyDescent="0.25">
      <c r="A2410" s="836" t="s">
        <v>9</v>
      </c>
      <c r="B2410" s="746"/>
      <c r="C2410" s="734" t="s">
        <v>10</v>
      </c>
      <c r="D2410" s="734" t="s">
        <v>11</v>
      </c>
      <c r="E2410" s="734" t="s">
        <v>12</v>
      </c>
      <c r="F2410" s="734" t="s">
        <v>13</v>
      </c>
      <c r="G2410" s="734" t="s">
        <v>14</v>
      </c>
      <c r="H2410" s="746"/>
      <c r="I2410" s="837" t="s">
        <v>15</v>
      </c>
    </row>
    <row r="2411" spans="1:9" x14ac:dyDescent="0.25">
      <c r="A2411" s="838" t="s">
        <v>1315</v>
      </c>
      <c r="B2411" s="922" t="str">
        <f>VLOOKUP(A2411,Equipamento!$A$8:$E$91,2,0)</f>
        <v>Retroescavadeira de pneus com capacidade de 0,76 m³ - 58 Kw</v>
      </c>
      <c r="C2411" s="881">
        <v>1</v>
      </c>
      <c r="D2411" s="873">
        <v>1</v>
      </c>
      <c r="E2411" s="873">
        <v>0</v>
      </c>
      <c r="F2411" s="841">
        <f>VLOOKUP(A2411,Equipamento!$A$8:$E$91,4,0)</f>
        <v>162.06030000000001</v>
      </c>
      <c r="G2411" s="841">
        <f>VLOOKUP(A2411,Equipamento!$A$8:$E$91,5,0)</f>
        <v>73.988900000000001</v>
      </c>
      <c r="H2411" s="842"/>
      <c r="I2411" s="843">
        <f t="shared" ref="I2411" si="194">ROUND(C2411*D2411*F2411+C2411*E2411*G2411,4)</f>
        <v>162.06030000000001</v>
      </c>
    </row>
    <row r="2412" spans="1:9" ht="15" x14ac:dyDescent="0.25">
      <c r="A2412" s="845"/>
      <c r="B2412" s="739"/>
      <c r="C2412" s="750"/>
      <c r="D2412" s="739"/>
      <c r="E2412" s="739"/>
      <c r="F2412" s="739"/>
      <c r="G2412" s="739"/>
      <c r="H2412" s="646" t="s">
        <v>26</v>
      </c>
      <c r="I2412" s="846">
        <f>SUM(I2411:I2411)</f>
        <v>162.06030000000001</v>
      </c>
    </row>
    <row r="2413" spans="1:9" ht="15" x14ac:dyDescent="0.25">
      <c r="A2413" s="847" t="s">
        <v>27</v>
      </c>
      <c r="B2413" s="740"/>
      <c r="C2413" s="737" t="s">
        <v>10</v>
      </c>
      <c r="D2413" s="735" t="s">
        <v>28</v>
      </c>
      <c r="E2413" s="740"/>
      <c r="F2413" s="735" t="s">
        <v>29</v>
      </c>
      <c r="G2413" s="740"/>
      <c r="H2413" s="740"/>
      <c r="I2413" s="848" t="s">
        <v>30</v>
      </c>
    </row>
    <row r="2414" spans="1:9" x14ac:dyDescent="0.25">
      <c r="A2414" s="838" t="s">
        <v>34</v>
      </c>
      <c r="B2414" s="839" t="str">
        <f>VLOOKUP(A2414,'Mão de obra'!$A$3:$E$34,2,0)</f>
        <v>Servente</v>
      </c>
      <c r="C2414" s="881">
        <v>1</v>
      </c>
      <c r="D2414" s="840" t="s">
        <v>33</v>
      </c>
      <c r="E2414" s="842"/>
      <c r="F2414" s="841">
        <f>VLOOKUP(A2414,'Mão de obra'!$A$3:$E$34,5,0)</f>
        <v>16.700700000000001</v>
      </c>
      <c r="G2414" s="842"/>
      <c r="H2414" s="842"/>
      <c r="I2414" s="843">
        <f t="shared" ref="I2414" si="195">ROUND(C2414*F2414,4)</f>
        <v>16.700700000000001</v>
      </c>
    </row>
    <row r="2415" spans="1:9" ht="15" x14ac:dyDescent="0.25">
      <c r="A2415" s="849"/>
      <c r="B2415" s="842"/>
      <c r="C2415" s="882"/>
      <c r="D2415" s="842"/>
      <c r="E2415" s="842"/>
      <c r="F2415" s="842"/>
      <c r="G2415" s="842"/>
      <c r="H2415" s="850" t="s">
        <v>36</v>
      </c>
      <c r="I2415" s="851">
        <f>SUM(I2414:I2414)</f>
        <v>16.700700000000001</v>
      </c>
    </row>
    <row r="2416" spans="1:9" ht="15" x14ac:dyDescent="0.25">
      <c r="A2416" s="845"/>
      <c r="B2416" s="739"/>
      <c r="C2416" s="750"/>
      <c r="D2416" s="739"/>
      <c r="E2416" s="739"/>
      <c r="F2416" s="739"/>
      <c r="G2416" s="739"/>
      <c r="H2416" s="646" t="s">
        <v>37</v>
      </c>
      <c r="I2416" s="846">
        <f>I2415+I2412</f>
        <v>178.76100000000002</v>
      </c>
    </row>
    <row r="2417" spans="1:9" ht="15" x14ac:dyDescent="0.25">
      <c r="A2417" s="849"/>
      <c r="B2417" s="842"/>
      <c r="C2417" s="882"/>
      <c r="D2417" s="842"/>
      <c r="E2417" s="842"/>
      <c r="F2417" s="842"/>
      <c r="G2417" s="842"/>
      <c r="H2417" s="850" t="s">
        <v>38</v>
      </c>
      <c r="I2417" s="853">
        <f>ROUND(I2416/H2407,4)</f>
        <v>6.8754</v>
      </c>
    </row>
    <row r="2418" spans="1:9" ht="15" x14ac:dyDescent="0.25">
      <c r="A2418" s="849"/>
      <c r="B2418" s="842"/>
      <c r="C2418" s="882"/>
      <c r="D2418" s="842"/>
      <c r="E2418" s="842"/>
      <c r="F2418" s="842"/>
      <c r="G2418" s="842"/>
      <c r="H2418" s="850" t="s">
        <v>39</v>
      </c>
      <c r="I2418" s="853">
        <v>0.1641</v>
      </c>
    </row>
    <row r="2419" spans="1:9" ht="15" x14ac:dyDescent="0.25">
      <c r="A2419" s="845"/>
      <c r="B2419" s="739"/>
      <c r="C2419" s="750"/>
      <c r="D2419" s="739"/>
      <c r="E2419" s="739"/>
      <c r="F2419" s="739"/>
      <c r="G2419" s="739"/>
      <c r="H2419" s="646" t="s">
        <v>40</v>
      </c>
      <c r="I2419" s="874">
        <v>0</v>
      </c>
    </row>
    <row r="2420" spans="1:9" ht="15" x14ac:dyDescent="0.25">
      <c r="A2420" s="847" t="s">
        <v>41</v>
      </c>
      <c r="B2420" s="740"/>
      <c r="C2420" s="737" t="s">
        <v>10</v>
      </c>
      <c r="D2420" s="735" t="s">
        <v>28</v>
      </c>
      <c r="E2420" s="740"/>
      <c r="F2420" s="735" t="s">
        <v>42</v>
      </c>
      <c r="G2420" s="740"/>
      <c r="H2420" s="740"/>
      <c r="I2420" s="848" t="s">
        <v>43</v>
      </c>
    </row>
    <row r="2421" spans="1:9" x14ac:dyDescent="0.25">
      <c r="A2421" s="838"/>
      <c r="B2421" s="839"/>
      <c r="C2421" s="881"/>
      <c r="D2421" s="840"/>
      <c r="E2421" s="842"/>
      <c r="F2421" s="841"/>
      <c r="G2421" s="842"/>
      <c r="H2421" s="842"/>
      <c r="I2421" s="843">
        <f>ROUND(C2421*F2421,4)</f>
        <v>0</v>
      </c>
    </row>
    <row r="2422" spans="1:9" ht="15" x14ac:dyDescent="0.25">
      <c r="A2422" s="845"/>
      <c r="B2422" s="739"/>
      <c r="C2422" s="750"/>
      <c r="D2422" s="739"/>
      <c r="E2422" s="739"/>
      <c r="F2422" s="739"/>
      <c r="G2422" s="739"/>
      <c r="H2422" s="646" t="s">
        <v>51</v>
      </c>
      <c r="I2422" s="846">
        <f>SUM(I2421:I2421)</f>
        <v>0</v>
      </c>
    </row>
    <row r="2423" spans="1:9" ht="15" x14ac:dyDescent="0.25">
      <c r="A2423" s="847" t="s">
        <v>52</v>
      </c>
      <c r="B2423" s="740"/>
      <c r="C2423" s="737" t="s">
        <v>10</v>
      </c>
      <c r="D2423" s="735" t="s">
        <v>28</v>
      </c>
      <c r="E2423" s="740"/>
      <c r="F2423" s="735" t="s">
        <v>43</v>
      </c>
      <c r="G2423" s="740"/>
      <c r="H2423" s="740"/>
      <c r="I2423" s="856" t="s">
        <v>43</v>
      </c>
    </row>
    <row r="2424" spans="1:9" x14ac:dyDescent="0.25">
      <c r="A2424" s="919"/>
      <c r="B2424" s="884"/>
      <c r="C2424" s="890"/>
      <c r="D2424" s="920"/>
      <c r="E2424" s="884"/>
      <c r="F2424" s="917"/>
      <c r="G2424" s="842"/>
      <c r="H2424" s="842"/>
      <c r="I2424" s="892">
        <v>0</v>
      </c>
    </row>
    <row r="2425" spans="1:9" ht="15" x14ac:dyDescent="0.25">
      <c r="A2425" s="834"/>
      <c r="B2425" s="828"/>
      <c r="C2425" s="828"/>
      <c r="D2425" s="828"/>
      <c r="E2425" s="884"/>
      <c r="F2425" s="917"/>
      <c r="G2425" s="884"/>
      <c r="H2425" s="850" t="s">
        <v>53</v>
      </c>
      <c r="I2425" s="892">
        <f>I2424</f>
        <v>0</v>
      </c>
    </row>
    <row r="2426" spans="1:9" ht="15" x14ac:dyDescent="0.25">
      <c r="A2426" s="858"/>
      <c r="B2426" s="746"/>
      <c r="C2426" s="746"/>
      <c r="D2426" s="746"/>
      <c r="E2426" s="741"/>
      <c r="F2426" s="741"/>
      <c r="G2426" s="741"/>
      <c r="H2426" s="646" t="s">
        <v>54</v>
      </c>
      <c r="I2426" s="846">
        <f>I2425+I2422+I2417+I2418+I2419</f>
        <v>7.0395000000000003</v>
      </c>
    </row>
    <row r="2427" spans="1:9" ht="15.75" x14ac:dyDescent="0.25">
      <c r="A2427" s="860" t="s">
        <v>55</v>
      </c>
      <c r="B2427" s="816"/>
      <c r="C2427" s="815" t="s">
        <v>56</v>
      </c>
      <c r="D2427" s="815" t="s">
        <v>10</v>
      </c>
      <c r="E2427" s="815" t="s">
        <v>28</v>
      </c>
      <c r="F2427" s="815" t="s">
        <v>43</v>
      </c>
      <c r="G2427" s="816"/>
      <c r="H2427" s="816"/>
      <c r="I2427" s="861" t="s">
        <v>43</v>
      </c>
    </row>
    <row r="2428" spans="1:9" x14ac:dyDescent="0.25">
      <c r="A2428" s="838"/>
      <c r="B2428" s="884"/>
      <c r="C2428" s="897"/>
      <c r="D2428" s="881"/>
      <c r="E2428" s="873"/>
      <c r="F2428" s="841"/>
      <c r="G2428" s="841"/>
      <c r="H2428" s="842"/>
      <c r="I2428" s="843">
        <f>ROUND(F2428*D2428,4)</f>
        <v>0</v>
      </c>
    </row>
    <row r="2429" spans="1:9" ht="15" x14ac:dyDescent="0.25">
      <c r="A2429" s="845"/>
      <c r="B2429" s="739"/>
      <c r="C2429" s="804"/>
      <c r="D2429" s="739"/>
      <c r="E2429" s="739"/>
      <c r="F2429" s="739"/>
      <c r="G2429" s="739"/>
      <c r="H2429" s="646" t="s">
        <v>63</v>
      </c>
      <c r="I2429" s="846">
        <f>SUM(I2428:I2428)</f>
        <v>0</v>
      </c>
    </row>
    <row r="2430" spans="1:9" ht="15" x14ac:dyDescent="0.25">
      <c r="A2430" s="862" t="s">
        <v>64</v>
      </c>
      <c r="B2430" s="842"/>
      <c r="C2430" s="863" t="s">
        <v>10</v>
      </c>
      <c r="D2430" s="863" t="s">
        <v>28</v>
      </c>
      <c r="E2430" s="740"/>
      <c r="F2430" s="735" t="s">
        <v>65</v>
      </c>
      <c r="G2430" s="740"/>
      <c r="H2430" s="842"/>
      <c r="I2430" s="853" t="s">
        <v>43</v>
      </c>
    </row>
    <row r="2431" spans="1:9" ht="15" x14ac:dyDescent="0.25">
      <c r="A2431" s="845"/>
      <c r="B2431" s="739"/>
      <c r="C2431" s="739"/>
      <c r="D2431" s="739"/>
      <c r="E2431" s="736" t="s">
        <v>66</v>
      </c>
      <c r="F2431" s="736" t="s">
        <v>67</v>
      </c>
      <c r="G2431" s="736" t="s">
        <v>68</v>
      </c>
      <c r="H2431" s="739"/>
      <c r="I2431" s="864"/>
    </row>
    <row r="2432" spans="1:9" ht="15" x14ac:dyDescent="0.25">
      <c r="A2432" s="849"/>
      <c r="B2432" s="842"/>
      <c r="C2432" s="842"/>
      <c r="D2432" s="842"/>
      <c r="E2432" s="842"/>
      <c r="F2432" s="842"/>
      <c r="G2432" s="842"/>
      <c r="H2432" s="850" t="s">
        <v>70</v>
      </c>
      <c r="I2432" s="889"/>
    </row>
    <row r="2433" spans="1:9" ht="15.75" thickBot="1" x14ac:dyDescent="0.3">
      <c r="A2433" s="865"/>
      <c r="B2433" s="747"/>
      <c r="C2433" s="747"/>
      <c r="D2433" s="747"/>
      <c r="E2433" s="747"/>
      <c r="F2433" s="747"/>
      <c r="G2433" s="747"/>
      <c r="H2433" s="649" t="s">
        <v>71</v>
      </c>
      <c r="I2433" s="876">
        <f>ROUND(I2432+I2429+I2426,2)</f>
        <v>7.04</v>
      </c>
    </row>
    <row r="2434" spans="1:9" x14ac:dyDescent="0.25">
      <c r="A2434" s="849"/>
      <c r="B2434" s="839" t="s">
        <v>72</v>
      </c>
      <c r="C2434" s="842"/>
      <c r="D2434" s="842"/>
      <c r="E2434" s="842"/>
      <c r="F2434" s="842"/>
      <c r="G2434" s="842"/>
      <c r="H2434" s="842"/>
      <c r="I2434" s="867"/>
    </row>
    <row r="2435" spans="1:9" x14ac:dyDescent="0.25">
      <c r="A2435" s="849"/>
      <c r="B2435" s="842"/>
      <c r="C2435" s="842"/>
      <c r="D2435" s="842"/>
      <c r="E2435" s="842"/>
      <c r="F2435" s="842"/>
      <c r="G2435" s="842"/>
      <c r="H2435" s="842"/>
      <c r="I2435" s="867"/>
    </row>
    <row r="2436" spans="1:9" ht="18" x14ac:dyDescent="0.25">
      <c r="A2436" s="822" t="s">
        <v>1205</v>
      </c>
      <c r="B2436" s="823"/>
      <c r="C2436" s="823"/>
      <c r="D2436" s="824"/>
      <c r="E2436" s="823"/>
      <c r="F2436" s="825"/>
      <c r="G2436" s="824"/>
      <c r="H2436" s="823"/>
      <c r="I2436" s="826"/>
    </row>
    <row r="2437" spans="1:9" ht="15.75" x14ac:dyDescent="0.25">
      <c r="A2437" s="877" t="s">
        <v>0</v>
      </c>
      <c r="B2437" s="878"/>
      <c r="C2437" s="828"/>
      <c r="D2437" s="829" t="str">
        <f>$D$3</f>
        <v>Julho/2022</v>
      </c>
      <c r="E2437" s="828"/>
      <c r="F2437" s="828"/>
      <c r="G2437" s="830" t="s">
        <v>1</v>
      </c>
      <c r="H2437" s="879">
        <v>1.18571</v>
      </c>
      <c r="I2437" s="831" t="s">
        <v>136</v>
      </c>
    </row>
    <row r="2438" spans="1:9" ht="31.5" x14ac:dyDescent="0.25">
      <c r="A2438" s="832">
        <v>3806420</v>
      </c>
      <c r="B2438" s="817" t="s">
        <v>1318</v>
      </c>
      <c r="C2438" s="745" t="str">
        <f>I2437</f>
        <v>un</v>
      </c>
      <c r="D2438" s="749">
        <f>I2463</f>
        <v>4012.43</v>
      </c>
      <c r="E2438" s="746"/>
      <c r="F2438" s="746"/>
      <c r="G2438" s="746"/>
      <c r="H2438" s="733"/>
      <c r="I2438" s="833" t="s">
        <v>5</v>
      </c>
    </row>
    <row r="2439" spans="1:9" ht="15.75" x14ac:dyDescent="0.25">
      <c r="A2439" s="834"/>
      <c r="B2439" s="828"/>
      <c r="C2439" s="828"/>
      <c r="D2439" s="815" t="s">
        <v>6</v>
      </c>
      <c r="E2439" s="816"/>
      <c r="F2439" s="815" t="s">
        <v>7</v>
      </c>
      <c r="G2439" s="816"/>
      <c r="H2439" s="828"/>
      <c r="I2439" s="835" t="s">
        <v>8</v>
      </c>
    </row>
    <row r="2440" spans="1:9" ht="15.75" x14ac:dyDescent="0.25">
      <c r="A2440" s="836" t="s">
        <v>9</v>
      </c>
      <c r="B2440" s="746"/>
      <c r="C2440" s="734" t="s">
        <v>10</v>
      </c>
      <c r="D2440" s="734" t="s">
        <v>11</v>
      </c>
      <c r="E2440" s="734" t="s">
        <v>12</v>
      </c>
      <c r="F2440" s="734" t="s">
        <v>13</v>
      </c>
      <c r="G2440" s="734" t="s">
        <v>14</v>
      </c>
      <c r="H2440" s="746"/>
      <c r="I2440" s="837" t="s">
        <v>15</v>
      </c>
    </row>
    <row r="2441" spans="1:9" x14ac:dyDescent="0.25">
      <c r="A2441" s="838" t="s">
        <v>165</v>
      </c>
      <c r="B2441" s="922" t="str">
        <f>VLOOKUP(A2441,Equipamento!$A$8:$E$91,2,0)</f>
        <v>Guindaste móvel sobre pneus com 6 eixos com capacidade de 10.500 kNm - 450 kW</v>
      </c>
      <c r="C2441" s="881">
        <v>2</v>
      </c>
      <c r="D2441" s="873">
        <v>1</v>
      </c>
      <c r="E2441" s="873">
        <v>0</v>
      </c>
      <c r="F2441" s="841">
        <f>VLOOKUP(A2441,Equipamento!$A$8:$E$91,4,0)</f>
        <v>2345.3872999999999</v>
      </c>
      <c r="G2441" s="841">
        <f>VLOOKUP(A2441,Equipamento!$A$8:$E$91,5,0)</f>
        <v>1188.5985000000001</v>
      </c>
      <c r="H2441" s="842"/>
      <c r="I2441" s="843">
        <f t="shared" ref="I2441" si="196">ROUND(C2441*D2441*F2441+C2441*E2441*G2441,4)</f>
        <v>4690.7745999999997</v>
      </c>
    </row>
    <row r="2442" spans="1:9" ht="15" x14ac:dyDescent="0.25">
      <c r="A2442" s="845"/>
      <c r="B2442" s="739"/>
      <c r="C2442" s="750"/>
      <c r="D2442" s="739"/>
      <c r="E2442" s="739"/>
      <c r="F2442" s="739"/>
      <c r="G2442" s="739"/>
      <c r="H2442" s="646" t="s">
        <v>26</v>
      </c>
      <c r="I2442" s="846">
        <f>SUM(I2441:I2441)</f>
        <v>4690.7745999999997</v>
      </c>
    </row>
    <row r="2443" spans="1:9" ht="15" x14ac:dyDescent="0.25">
      <c r="A2443" s="847" t="s">
        <v>27</v>
      </c>
      <c r="B2443" s="740"/>
      <c r="C2443" s="737" t="s">
        <v>10</v>
      </c>
      <c r="D2443" s="735" t="s">
        <v>28</v>
      </c>
      <c r="E2443" s="740"/>
      <c r="F2443" s="735" t="s">
        <v>29</v>
      </c>
      <c r="G2443" s="740"/>
      <c r="H2443" s="740"/>
      <c r="I2443" s="848" t="s">
        <v>30</v>
      </c>
    </row>
    <row r="2444" spans="1:9" x14ac:dyDescent="0.25">
      <c r="A2444" s="838" t="s">
        <v>34</v>
      </c>
      <c r="B2444" s="839" t="str">
        <f>VLOOKUP(A2444,'Mão de obra'!$A$3:$E$34,2,0)</f>
        <v>Servente</v>
      </c>
      <c r="C2444" s="881">
        <v>4</v>
      </c>
      <c r="D2444" s="840" t="s">
        <v>33</v>
      </c>
      <c r="E2444" s="842"/>
      <c r="F2444" s="841">
        <f>VLOOKUP(A2444,'Mão de obra'!$A$3:$E$34,5,0)</f>
        <v>16.700700000000001</v>
      </c>
      <c r="G2444" s="842"/>
      <c r="H2444" s="842"/>
      <c r="I2444" s="843">
        <f t="shared" ref="I2444" si="197">ROUND(C2444*F2444,4)</f>
        <v>66.802800000000005</v>
      </c>
    </row>
    <row r="2445" spans="1:9" ht="15" x14ac:dyDescent="0.25">
      <c r="A2445" s="849"/>
      <c r="B2445" s="842"/>
      <c r="C2445" s="882"/>
      <c r="D2445" s="842"/>
      <c r="E2445" s="842"/>
      <c r="F2445" s="842"/>
      <c r="G2445" s="842"/>
      <c r="H2445" s="850" t="s">
        <v>36</v>
      </c>
      <c r="I2445" s="851">
        <f>SUM(I2444:I2444)</f>
        <v>66.802800000000005</v>
      </c>
    </row>
    <row r="2446" spans="1:9" ht="15" x14ac:dyDescent="0.25">
      <c r="A2446" s="845"/>
      <c r="B2446" s="739"/>
      <c r="C2446" s="750"/>
      <c r="D2446" s="739"/>
      <c r="E2446" s="739"/>
      <c r="F2446" s="739"/>
      <c r="G2446" s="739"/>
      <c r="H2446" s="646" t="s">
        <v>37</v>
      </c>
      <c r="I2446" s="846">
        <f>I2445+I2442</f>
        <v>4757.5774000000001</v>
      </c>
    </row>
    <row r="2447" spans="1:9" ht="15" x14ac:dyDescent="0.25">
      <c r="A2447" s="849"/>
      <c r="B2447" s="842"/>
      <c r="C2447" s="882"/>
      <c r="D2447" s="842"/>
      <c r="E2447" s="842"/>
      <c r="F2447" s="842"/>
      <c r="G2447" s="842"/>
      <c r="H2447" s="850" t="s">
        <v>38</v>
      </c>
      <c r="I2447" s="853">
        <f>ROUND(I2446/H2437,4)</f>
        <v>4012.4292</v>
      </c>
    </row>
    <row r="2448" spans="1:9" ht="15" x14ac:dyDescent="0.25">
      <c r="A2448" s="849"/>
      <c r="B2448" s="842"/>
      <c r="C2448" s="882"/>
      <c r="D2448" s="842"/>
      <c r="E2448" s="842"/>
      <c r="F2448" s="842"/>
      <c r="G2448" s="842"/>
      <c r="H2448" s="850" t="s">
        <v>39</v>
      </c>
      <c r="I2448" s="853">
        <v>0</v>
      </c>
    </row>
    <row r="2449" spans="1:9" ht="15" x14ac:dyDescent="0.25">
      <c r="A2449" s="845"/>
      <c r="B2449" s="739"/>
      <c r="C2449" s="750"/>
      <c r="D2449" s="739"/>
      <c r="E2449" s="739"/>
      <c r="F2449" s="739"/>
      <c r="G2449" s="739"/>
      <c r="H2449" s="646" t="s">
        <v>40</v>
      </c>
      <c r="I2449" s="874">
        <v>0</v>
      </c>
    </row>
    <row r="2450" spans="1:9" ht="15" x14ac:dyDescent="0.25">
      <c r="A2450" s="847" t="s">
        <v>41</v>
      </c>
      <c r="B2450" s="740"/>
      <c r="C2450" s="737" t="s">
        <v>10</v>
      </c>
      <c r="D2450" s="735" t="s">
        <v>28</v>
      </c>
      <c r="E2450" s="740"/>
      <c r="F2450" s="735" t="s">
        <v>42</v>
      </c>
      <c r="G2450" s="740"/>
      <c r="H2450" s="740"/>
      <c r="I2450" s="848" t="s">
        <v>43</v>
      </c>
    </row>
    <row r="2451" spans="1:9" x14ac:dyDescent="0.25">
      <c r="A2451" s="838"/>
      <c r="B2451" s="839"/>
      <c r="C2451" s="881"/>
      <c r="D2451" s="840"/>
      <c r="E2451" s="842"/>
      <c r="F2451" s="841"/>
      <c r="G2451" s="842"/>
      <c r="H2451" s="842"/>
      <c r="I2451" s="843">
        <f>ROUND(C2451*F2451,4)</f>
        <v>0</v>
      </c>
    </row>
    <row r="2452" spans="1:9" ht="15" x14ac:dyDescent="0.25">
      <c r="A2452" s="845"/>
      <c r="B2452" s="739"/>
      <c r="C2452" s="750"/>
      <c r="D2452" s="739"/>
      <c r="E2452" s="739"/>
      <c r="F2452" s="739"/>
      <c r="G2452" s="739"/>
      <c r="H2452" s="646" t="s">
        <v>51</v>
      </c>
      <c r="I2452" s="846">
        <f>SUM(I2451:I2451)</f>
        <v>0</v>
      </c>
    </row>
    <row r="2453" spans="1:9" ht="15" x14ac:dyDescent="0.25">
      <c r="A2453" s="847" t="s">
        <v>52</v>
      </c>
      <c r="B2453" s="740"/>
      <c r="C2453" s="737" t="s">
        <v>10</v>
      </c>
      <c r="D2453" s="735" t="s">
        <v>28</v>
      </c>
      <c r="E2453" s="740"/>
      <c r="F2453" s="735" t="s">
        <v>43</v>
      </c>
      <c r="G2453" s="740"/>
      <c r="H2453" s="740"/>
      <c r="I2453" s="856" t="s">
        <v>43</v>
      </c>
    </row>
    <row r="2454" spans="1:9" x14ac:dyDescent="0.25">
      <c r="A2454" s="919"/>
      <c r="B2454" s="884"/>
      <c r="C2454" s="890"/>
      <c r="D2454" s="920"/>
      <c r="E2454" s="884"/>
      <c r="F2454" s="917"/>
      <c r="G2454" s="842"/>
      <c r="H2454" s="842"/>
      <c r="I2454" s="892">
        <v>0</v>
      </c>
    </row>
    <row r="2455" spans="1:9" ht="15" x14ac:dyDescent="0.25">
      <c r="A2455" s="834"/>
      <c r="B2455" s="828"/>
      <c r="C2455" s="828"/>
      <c r="D2455" s="828"/>
      <c r="E2455" s="884"/>
      <c r="F2455" s="917"/>
      <c r="G2455" s="884"/>
      <c r="H2455" s="850" t="s">
        <v>53</v>
      </c>
      <c r="I2455" s="892">
        <f>I2454</f>
        <v>0</v>
      </c>
    </row>
    <row r="2456" spans="1:9" ht="15" x14ac:dyDescent="0.25">
      <c r="A2456" s="858"/>
      <c r="B2456" s="746"/>
      <c r="C2456" s="746"/>
      <c r="D2456" s="746"/>
      <c r="E2456" s="741"/>
      <c r="F2456" s="741"/>
      <c r="G2456" s="741"/>
      <c r="H2456" s="646" t="s">
        <v>54</v>
      </c>
      <c r="I2456" s="846">
        <f>I2455+I2452+I2447+I2448+I2449</f>
        <v>4012.4292</v>
      </c>
    </row>
    <row r="2457" spans="1:9" ht="15.75" x14ac:dyDescent="0.25">
      <c r="A2457" s="860" t="s">
        <v>55</v>
      </c>
      <c r="B2457" s="816"/>
      <c r="C2457" s="815" t="s">
        <v>56</v>
      </c>
      <c r="D2457" s="815" t="s">
        <v>10</v>
      </c>
      <c r="E2457" s="815" t="s">
        <v>28</v>
      </c>
      <c r="F2457" s="815" t="s">
        <v>43</v>
      </c>
      <c r="G2457" s="816"/>
      <c r="H2457" s="816"/>
      <c r="I2457" s="861" t="s">
        <v>43</v>
      </c>
    </row>
    <row r="2458" spans="1:9" x14ac:dyDescent="0.25">
      <c r="A2458" s="838"/>
      <c r="B2458" s="884"/>
      <c r="C2458" s="897"/>
      <c r="D2458" s="881"/>
      <c r="E2458" s="873"/>
      <c r="F2458" s="841"/>
      <c r="G2458" s="841"/>
      <c r="H2458" s="842"/>
      <c r="I2458" s="843">
        <f>ROUND(F2458*D2458,4)</f>
        <v>0</v>
      </c>
    </row>
    <row r="2459" spans="1:9" ht="15" x14ac:dyDescent="0.25">
      <c r="A2459" s="845"/>
      <c r="B2459" s="739"/>
      <c r="C2459" s="804"/>
      <c r="D2459" s="739"/>
      <c r="E2459" s="739"/>
      <c r="F2459" s="739"/>
      <c r="G2459" s="739"/>
      <c r="H2459" s="646" t="s">
        <v>63</v>
      </c>
      <c r="I2459" s="846">
        <f>SUM(I2458:I2458)</f>
        <v>0</v>
      </c>
    </row>
    <row r="2460" spans="1:9" ht="15" x14ac:dyDescent="0.25">
      <c r="A2460" s="862" t="s">
        <v>64</v>
      </c>
      <c r="B2460" s="842"/>
      <c r="C2460" s="863" t="s">
        <v>10</v>
      </c>
      <c r="D2460" s="863" t="s">
        <v>28</v>
      </c>
      <c r="E2460" s="740"/>
      <c r="F2460" s="735" t="s">
        <v>65</v>
      </c>
      <c r="G2460" s="740"/>
      <c r="H2460" s="842"/>
      <c r="I2460" s="853" t="s">
        <v>43</v>
      </c>
    </row>
    <row r="2461" spans="1:9" ht="15" x14ac:dyDescent="0.25">
      <c r="A2461" s="845"/>
      <c r="B2461" s="739"/>
      <c r="C2461" s="739"/>
      <c r="D2461" s="739"/>
      <c r="E2461" s="736" t="s">
        <v>66</v>
      </c>
      <c r="F2461" s="736" t="s">
        <v>67</v>
      </c>
      <c r="G2461" s="736" t="s">
        <v>68</v>
      </c>
      <c r="H2461" s="739"/>
      <c r="I2461" s="864"/>
    </row>
    <row r="2462" spans="1:9" ht="15" x14ac:dyDescent="0.25">
      <c r="A2462" s="849"/>
      <c r="B2462" s="842"/>
      <c r="C2462" s="842"/>
      <c r="D2462" s="842"/>
      <c r="E2462" s="842"/>
      <c r="F2462" s="842"/>
      <c r="G2462" s="842"/>
      <c r="H2462" s="850" t="s">
        <v>70</v>
      </c>
      <c r="I2462" s="889"/>
    </row>
    <row r="2463" spans="1:9" ht="15.75" thickBot="1" x14ac:dyDescent="0.3">
      <c r="A2463" s="865"/>
      <c r="B2463" s="747"/>
      <c r="C2463" s="747"/>
      <c r="D2463" s="747"/>
      <c r="E2463" s="747"/>
      <c r="F2463" s="747"/>
      <c r="G2463" s="747"/>
      <c r="H2463" s="649" t="s">
        <v>71</v>
      </c>
      <c r="I2463" s="876">
        <f>ROUND(I2462+I2459+I2456,2)</f>
        <v>4012.43</v>
      </c>
    </row>
    <row r="2464" spans="1:9" x14ac:dyDescent="0.25">
      <c r="A2464" s="849"/>
      <c r="B2464" s="839" t="s">
        <v>72</v>
      </c>
      <c r="C2464" s="842"/>
      <c r="D2464" s="842"/>
      <c r="E2464" s="842"/>
      <c r="F2464" s="842"/>
      <c r="G2464" s="842"/>
      <c r="H2464" s="842"/>
      <c r="I2464" s="867"/>
    </row>
    <row r="2465" spans="1:9" x14ac:dyDescent="0.25">
      <c r="A2465" s="849"/>
      <c r="B2465" s="842"/>
      <c r="C2465" s="842"/>
      <c r="D2465" s="842"/>
      <c r="E2465" s="842"/>
      <c r="F2465" s="842"/>
      <c r="G2465" s="842"/>
      <c r="H2465" s="842"/>
      <c r="I2465" s="867"/>
    </row>
    <row r="2466" spans="1:9" ht="18" x14ac:dyDescent="0.25">
      <c r="A2466" s="822" t="s">
        <v>1205</v>
      </c>
      <c r="B2466" s="823"/>
      <c r="C2466" s="823"/>
      <c r="D2466" s="824"/>
      <c r="E2466" s="823"/>
      <c r="F2466" s="825"/>
      <c r="G2466" s="824"/>
      <c r="H2466" s="823"/>
      <c r="I2466" s="826"/>
    </row>
    <row r="2467" spans="1:9" ht="15.75" x14ac:dyDescent="0.25">
      <c r="A2467" s="877" t="s">
        <v>0</v>
      </c>
      <c r="B2467" s="878"/>
      <c r="C2467" s="828"/>
      <c r="D2467" s="829" t="str">
        <f>$D$3</f>
        <v>Julho/2022</v>
      </c>
      <c r="E2467" s="828"/>
      <c r="F2467" s="828"/>
      <c r="G2467" s="830" t="s">
        <v>1</v>
      </c>
      <c r="H2467" s="879">
        <v>5</v>
      </c>
      <c r="I2467" s="831" t="s">
        <v>136</v>
      </c>
    </row>
    <row r="2468" spans="1:9" ht="15.75" x14ac:dyDescent="0.25">
      <c r="A2468" s="832">
        <v>3808043</v>
      </c>
      <c r="B2468" s="817" t="s">
        <v>1277</v>
      </c>
      <c r="C2468" s="745" t="str">
        <f>I2467</f>
        <v>un</v>
      </c>
      <c r="D2468" s="749">
        <f>I2493</f>
        <v>3.35</v>
      </c>
      <c r="E2468" s="746"/>
      <c r="F2468" s="746"/>
      <c r="G2468" s="746"/>
      <c r="H2468" s="733"/>
      <c r="I2468" s="833" t="s">
        <v>5</v>
      </c>
    </row>
    <row r="2469" spans="1:9" ht="15.75" x14ac:dyDescent="0.25">
      <c r="A2469" s="834"/>
      <c r="B2469" s="828"/>
      <c r="C2469" s="828"/>
      <c r="D2469" s="1100" t="s">
        <v>6</v>
      </c>
      <c r="E2469" s="1101"/>
      <c r="F2469" s="1100" t="s">
        <v>7</v>
      </c>
      <c r="G2469" s="1101"/>
      <c r="H2469" s="828"/>
      <c r="I2469" s="835" t="s">
        <v>8</v>
      </c>
    </row>
    <row r="2470" spans="1:9" ht="15.75" x14ac:dyDescent="0.25">
      <c r="A2470" s="836" t="s">
        <v>9</v>
      </c>
      <c r="B2470" s="746"/>
      <c r="C2470" s="734" t="s">
        <v>10</v>
      </c>
      <c r="D2470" s="734" t="s">
        <v>11</v>
      </c>
      <c r="E2470" s="734" t="s">
        <v>12</v>
      </c>
      <c r="F2470" s="734" t="s">
        <v>13</v>
      </c>
      <c r="G2470" s="734" t="s">
        <v>14</v>
      </c>
      <c r="H2470" s="746"/>
      <c r="I2470" s="837" t="s">
        <v>15</v>
      </c>
    </row>
    <row r="2471" spans="1:9" x14ac:dyDescent="0.25">
      <c r="A2471" s="838"/>
      <c r="B2471" s="922"/>
      <c r="C2471" s="881"/>
      <c r="D2471" s="873"/>
      <c r="E2471" s="873"/>
      <c r="F2471" s="841"/>
      <c r="G2471" s="841"/>
      <c r="H2471" s="842"/>
      <c r="I2471" s="843"/>
    </row>
    <row r="2472" spans="1:9" ht="15" x14ac:dyDescent="0.25">
      <c r="A2472" s="845"/>
      <c r="B2472" s="739"/>
      <c r="C2472" s="750"/>
      <c r="D2472" s="739"/>
      <c r="E2472" s="739"/>
      <c r="F2472" s="739"/>
      <c r="G2472" s="739"/>
      <c r="H2472" s="646" t="s">
        <v>26</v>
      </c>
      <c r="I2472" s="846">
        <f>SUM(I2471:I2471)</f>
        <v>0</v>
      </c>
    </row>
    <row r="2473" spans="1:9" ht="15" x14ac:dyDescent="0.25">
      <c r="A2473" s="847" t="s">
        <v>27</v>
      </c>
      <c r="B2473" s="740"/>
      <c r="C2473" s="737" t="s">
        <v>10</v>
      </c>
      <c r="D2473" s="735" t="s">
        <v>28</v>
      </c>
      <c r="E2473" s="740"/>
      <c r="F2473" s="735" t="s">
        <v>29</v>
      </c>
      <c r="G2473" s="740"/>
      <c r="H2473" s="740"/>
      <c r="I2473" s="848" t="s">
        <v>30</v>
      </c>
    </row>
    <row r="2474" spans="1:9" x14ac:dyDescent="0.25">
      <c r="A2474" s="838" t="s">
        <v>34</v>
      </c>
      <c r="B2474" s="839" t="str">
        <f>VLOOKUP(A2474,'Mão de obra'!$A$3:$E$34,2,0)</f>
        <v>Servente</v>
      </c>
      <c r="C2474" s="881">
        <v>1</v>
      </c>
      <c r="D2474" s="840" t="s">
        <v>33</v>
      </c>
      <c r="E2474" s="842"/>
      <c r="F2474" s="841">
        <f>VLOOKUP(A2474,'Mão de obra'!$A$3:$E$34,5,0)</f>
        <v>16.700700000000001</v>
      </c>
      <c r="G2474" s="842"/>
      <c r="H2474" s="842"/>
      <c r="I2474" s="843">
        <f t="shared" ref="I2474" si="198">ROUND(C2474*F2474,4)</f>
        <v>16.700700000000001</v>
      </c>
    </row>
    <row r="2475" spans="1:9" ht="15" x14ac:dyDescent="0.25">
      <c r="A2475" s="849"/>
      <c r="B2475" s="842"/>
      <c r="C2475" s="882"/>
      <c r="D2475" s="842"/>
      <c r="E2475" s="842"/>
      <c r="F2475" s="842"/>
      <c r="G2475" s="842"/>
      <c r="H2475" s="850" t="s">
        <v>36</v>
      </c>
      <c r="I2475" s="851">
        <f>SUM(I2474:I2474)</f>
        <v>16.700700000000001</v>
      </c>
    </row>
    <row r="2476" spans="1:9" ht="15" x14ac:dyDescent="0.25">
      <c r="A2476" s="845"/>
      <c r="B2476" s="739"/>
      <c r="C2476" s="750"/>
      <c r="D2476" s="739"/>
      <c r="E2476" s="739"/>
      <c r="F2476" s="739"/>
      <c r="G2476" s="739"/>
      <c r="H2476" s="646" t="s">
        <v>37</v>
      </c>
      <c r="I2476" s="846">
        <f>I2475+I2472</f>
        <v>16.700700000000001</v>
      </c>
    </row>
    <row r="2477" spans="1:9" ht="15" x14ac:dyDescent="0.25">
      <c r="A2477" s="849"/>
      <c r="B2477" s="842"/>
      <c r="C2477" s="882"/>
      <c r="D2477" s="842"/>
      <c r="E2477" s="842"/>
      <c r="F2477" s="842"/>
      <c r="G2477" s="842"/>
      <c r="H2477" s="850" t="s">
        <v>38</v>
      </c>
      <c r="I2477" s="853">
        <f>ROUND(I2476/H2467,4)</f>
        <v>3.3401000000000001</v>
      </c>
    </row>
    <row r="2478" spans="1:9" ht="15" x14ac:dyDescent="0.25">
      <c r="A2478" s="849"/>
      <c r="B2478" s="842"/>
      <c r="C2478" s="882"/>
      <c r="D2478" s="842"/>
      <c r="E2478" s="842"/>
      <c r="F2478" s="842"/>
      <c r="G2478" s="842"/>
      <c r="H2478" s="850" t="s">
        <v>39</v>
      </c>
      <c r="I2478" s="853">
        <v>0</v>
      </c>
    </row>
    <row r="2479" spans="1:9" ht="15" x14ac:dyDescent="0.25">
      <c r="A2479" s="845"/>
      <c r="B2479" s="739"/>
      <c r="C2479" s="750"/>
      <c r="D2479" s="739"/>
      <c r="E2479" s="739"/>
      <c r="F2479" s="739"/>
      <c r="G2479" s="739"/>
      <c r="H2479" s="646" t="s">
        <v>40</v>
      </c>
      <c r="I2479" s="874">
        <v>0</v>
      </c>
    </row>
    <row r="2480" spans="1:9" ht="15" x14ac:dyDescent="0.25">
      <c r="A2480" s="847" t="s">
        <v>41</v>
      </c>
      <c r="B2480" s="740"/>
      <c r="C2480" s="737" t="s">
        <v>10</v>
      </c>
      <c r="D2480" s="735" t="s">
        <v>28</v>
      </c>
      <c r="E2480" s="740"/>
      <c r="F2480" s="735" t="s">
        <v>42</v>
      </c>
      <c r="G2480" s="740"/>
      <c r="H2480" s="740"/>
      <c r="I2480" s="848" t="s">
        <v>43</v>
      </c>
    </row>
    <row r="2481" spans="1:9" x14ac:dyDescent="0.25">
      <c r="A2481" s="838" t="s">
        <v>48</v>
      </c>
      <c r="B2481" s="839" t="str">
        <f>VLOOKUP(A2481,Material!$A$8:$D$108,2,0)</f>
        <v>Cimento Portland CP II - 32</v>
      </c>
      <c r="C2481" s="881">
        <v>0.02</v>
      </c>
      <c r="D2481" s="840" t="str">
        <f>VLOOKUP(A2481,Material!$A$8:$D$108,3,0)</f>
        <v>kg</v>
      </c>
      <c r="E2481" s="842"/>
      <c r="F2481" s="841">
        <f>VLOOKUP(A2481,Material!$A$8:$D$108,4,0)</f>
        <v>0.5454</v>
      </c>
      <c r="G2481" s="842"/>
      <c r="H2481" s="842"/>
      <c r="I2481" s="843">
        <f>ROUND(C2481*F2481,4)</f>
        <v>1.09E-2</v>
      </c>
    </row>
    <row r="2482" spans="1:9" ht="15" x14ac:dyDescent="0.25">
      <c r="A2482" s="845"/>
      <c r="B2482" s="739"/>
      <c r="C2482" s="750"/>
      <c r="D2482" s="739"/>
      <c r="E2482" s="739"/>
      <c r="F2482" s="739"/>
      <c r="G2482" s="739"/>
      <c r="H2482" s="646" t="s">
        <v>51</v>
      </c>
      <c r="I2482" s="846">
        <f>SUM(I2481:I2481)</f>
        <v>1.09E-2</v>
      </c>
    </row>
    <row r="2483" spans="1:9" ht="15" x14ac:dyDescent="0.25">
      <c r="A2483" s="847" t="s">
        <v>52</v>
      </c>
      <c r="B2483" s="740"/>
      <c r="C2483" s="737" t="s">
        <v>10</v>
      </c>
      <c r="D2483" s="735" t="s">
        <v>28</v>
      </c>
      <c r="E2483" s="740"/>
      <c r="F2483" s="735" t="s">
        <v>43</v>
      </c>
      <c r="G2483" s="740"/>
      <c r="H2483" s="740"/>
      <c r="I2483" s="856" t="s">
        <v>43</v>
      </c>
    </row>
    <row r="2484" spans="1:9" x14ac:dyDescent="0.25">
      <c r="A2484" s="838"/>
      <c r="B2484" s="923"/>
      <c r="C2484" s="890"/>
      <c r="D2484" s="920"/>
      <c r="E2484" s="884"/>
      <c r="F2484" s="917"/>
      <c r="G2484" s="842"/>
      <c r="H2484" s="842"/>
      <c r="I2484" s="892">
        <f>F2484*C2484</f>
        <v>0</v>
      </c>
    </row>
    <row r="2485" spans="1:9" ht="15" x14ac:dyDescent="0.25">
      <c r="A2485" s="834"/>
      <c r="B2485" s="828"/>
      <c r="C2485" s="828"/>
      <c r="D2485" s="828"/>
      <c r="E2485" s="884"/>
      <c r="F2485" s="917"/>
      <c r="G2485" s="884"/>
      <c r="H2485" s="850" t="s">
        <v>53</v>
      </c>
      <c r="I2485" s="892">
        <f>I2484</f>
        <v>0</v>
      </c>
    </row>
    <row r="2486" spans="1:9" ht="15" x14ac:dyDescent="0.25">
      <c r="A2486" s="858"/>
      <c r="B2486" s="746"/>
      <c r="C2486" s="746"/>
      <c r="D2486" s="746"/>
      <c r="E2486" s="741"/>
      <c r="F2486" s="741"/>
      <c r="G2486" s="741"/>
      <c r="H2486" s="646" t="s">
        <v>54</v>
      </c>
      <c r="I2486" s="846">
        <f>I2485+I2482+I2477+I2478+I2479</f>
        <v>3.351</v>
      </c>
    </row>
    <row r="2487" spans="1:9" ht="15.75" x14ac:dyDescent="0.25">
      <c r="A2487" s="860" t="s">
        <v>55</v>
      </c>
      <c r="B2487" s="816"/>
      <c r="C2487" s="815" t="s">
        <v>56</v>
      </c>
      <c r="D2487" s="815" t="s">
        <v>10</v>
      </c>
      <c r="E2487" s="815" t="s">
        <v>28</v>
      </c>
      <c r="F2487" s="815" t="s">
        <v>43</v>
      </c>
      <c r="G2487" s="816"/>
      <c r="H2487" s="816"/>
      <c r="I2487" s="861" t="s">
        <v>43</v>
      </c>
    </row>
    <row r="2488" spans="1:9" ht="28.5" x14ac:dyDescent="0.25">
      <c r="A2488" s="838" t="s">
        <v>48</v>
      </c>
      <c r="B2488" s="923" t="s">
        <v>1200</v>
      </c>
      <c r="C2488" s="897">
        <v>5914655</v>
      </c>
      <c r="D2488" s="881">
        <v>2.0000000000000002E-5</v>
      </c>
      <c r="E2488" s="873" t="s">
        <v>59</v>
      </c>
      <c r="F2488" s="841">
        <f>$I$1609</f>
        <v>33.44</v>
      </c>
      <c r="G2488" s="841"/>
      <c r="H2488" s="842"/>
      <c r="I2488" s="843">
        <f>ROUND(F2488*D2488,4)</f>
        <v>6.9999999999999999E-4</v>
      </c>
    </row>
    <row r="2489" spans="1:9" ht="15" x14ac:dyDescent="0.25">
      <c r="A2489" s="845"/>
      <c r="B2489" s="739"/>
      <c r="C2489" s="804"/>
      <c r="D2489" s="739"/>
      <c r="E2489" s="739"/>
      <c r="F2489" s="739"/>
      <c r="G2489" s="739"/>
      <c r="H2489" s="646" t="s">
        <v>63</v>
      </c>
      <c r="I2489" s="846">
        <f>SUM(I2488:I2488)</f>
        <v>6.9999999999999999E-4</v>
      </c>
    </row>
    <row r="2490" spans="1:9" ht="15" x14ac:dyDescent="0.25">
      <c r="A2490" s="862" t="s">
        <v>64</v>
      </c>
      <c r="B2490" s="842"/>
      <c r="C2490" s="863" t="s">
        <v>10</v>
      </c>
      <c r="D2490" s="863" t="s">
        <v>28</v>
      </c>
      <c r="E2490" s="740"/>
      <c r="F2490" s="735" t="s">
        <v>65</v>
      </c>
      <c r="G2490" s="740"/>
      <c r="H2490" s="842"/>
      <c r="I2490" s="853" t="s">
        <v>43</v>
      </c>
    </row>
    <row r="2491" spans="1:9" ht="15" x14ac:dyDescent="0.25">
      <c r="A2491" s="845"/>
      <c r="B2491" s="739"/>
      <c r="C2491" s="739"/>
      <c r="D2491" s="739"/>
      <c r="E2491" s="736" t="s">
        <v>66</v>
      </c>
      <c r="F2491" s="736" t="s">
        <v>67</v>
      </c>
      <c r="G2491" s="736" t="s">
        <v>68</v>
      </c>
      <c r="H2491" s="739"/>
      <c r="I2491" s="864"/>
    </row>
    <row r="2492" spans="1:9" ht="15" x14ac:dyDescent="0.25">
      <c r="A2492" s="849"/>
      <c r="B2492" s="842"/>
      <c r="C2492" s="842"/>
      <c r="D2492" s="842"/>
      <c r="E2492" s="842"/>
      <c r="F2492" s="842"/>
      <c r="G2492" s="842"/>
      <c r="H2492" s="850" t="s">
        <v>70</v>
      </c>
      <c r="I2492" s="889"/>
    </row>
    <row r="2493" spans="1:9" ht="15.75" thickBot="1" x14ac:dyDescent="0.3">
      <c r="A2493" s="865"/>
      <c r="B2493" s="747"/>
      <c r="C2493" s="747"/>
      <c r="D2493" s="747"/>
      <c r="E2493" s="747"/>
      <c r="F2493" s="747"/>
      <c r="G2493" s="747"/>
      <c r="H2493" s="649" t="s">
        <v>71</v>
      </c>
      <c r="I2493" s="876">
        <f>ROUND(I2492+I2489+I2486,2)</f>
        <v>3.35</v>
      </c>
    </row>
    <row r="2494" spans="1:9" x14ac:dyDescent="0.25">
      <c r="A2494" s="849"/>
      <c r="B2494" s="839" t="s">
        <v>72</v>
      </c>
      <c r="C2494" s="842"/>
      <c r="D2494" s="842"/>
      <c r="E2494" s="842"/>
      <c r="F2494" s="842"/>
      <c r="G2494" s="842"/>
      <c r="H2494" s="842"/>
      <c r="I2494" s="867"/>
    </row>
    <row r="2495" spans="1:9" x14ac:dyDescent="0.25">
      <c r="A2495" s="849"/>
      <c r="B2495" s="842"/>
      <c r="C2495" s="842"/>
      <c r="D2495" s="842"/>
      <c r="E2495" s="842"/>
      <c r="F2495" s="842"/>
      <c r="G2495" s="842"/>
      <c r="H2495" s="842"/>
      <c r="I2495" s="867"/>
    </row>
    <row r="2496" spans="1:9" ht="18" x14ac:dyDescent="0.25">
      <c r="A2496" s="822" t="s">
        <v>1205</v>
      </c>
      <c r="B2496" s="823"/>
      <c r="C2496" s="823"/>
      <c r="D2496" s="824"/>
      <c r="E2496" s="823"/>
      <c r="F2496" s="825"/>
      <c r="G2496" s="824"/>
      <c r="H2496" s="823"/>
      <c r="I2496" s="826"/>
    </row>
    <row r="2497" spans="1:9" ht="15.75" x14ac:dyDescent="0.25">
      <c r="A2497" s="877" t="s">
        <v>0</v>
      </c>
      <c r="B2497" s="878"/>
      <c r="C2497" s="828"/>
      <c r="D2497" s="829" t="str">
        <f>$D$3</f>
        <v>Julho/2022</v>
      </c>
      <c r="E2497" s="828"/>
      <c r="F2497" s="828"/>
      <c r="G2497" s="830" t="s">
        <v>1</v>
      </c>
      <c r="H2497" s="879">
        <v>1</v>
      </c>
      <c r="I2497" s="831" t="s">
        <v>136</v>
      </c>
    </row>
    <row r="2498" spans="1:9" ht="31.5" x14ac:dyDescent="0.25">
      <c r="A2498" s="832">
        <v>903818</v>
      </c>
      <c r="B2498" s="817" t="s">
        <v>1319</v>
      </c>
      <c r="C2498" s="745" t="str">
        <f>I2497</f>
        <v>un</v>
      </c>
      <c r="D2498" s="749">
        <f>I2524</f>
        <v>13.6</v>
      </c>
      <c r="E2498" s="746"/>
      <c r="F2498" s="746"/>
      <c r="G2498" s="746"/>
      <c r="H2498" s="733"/>
      <c r="I2498" s="833" t="s">
        <v>5</v>
      </c>
    </row>
    <row r="2499" spans="1:9" ht="15.75" x14ac:dyDescent="0.25">
      <c r="A2499" s="834"/>
      <c r="B2499" s="828"/>
      <c r="C2499" s="828"/>
      <c r="D2499" s="1100" t="s">
        <v>6</v>
      </c>
      <c r="E2499" s="1101"/>
      <c r="F2499" s="1100" t="s">
        <v>7</v>
      </c>
      <c r="G2499" s="1101"/>
      <c r="H2499" s="828"/>
      <c r="I2499" s="835" t="s">
        <v>8</v>
      </c>
    </row>
    <row r="2500" spans="1:9" ht="15.75" x14ac:dyDescent="0.25">
      <c r="A2500" s="836" t="s">
        <v>9</v>
      </c>
      <c r="B2500" s="746"/>
      <c r="C2500" s="734" t="s">
        <v>10</v>
      </c>
      <c r="D2500" s="734" t="s">
        <v>11</v>
      </c>
      <c r="E2500" s="734" t="s">
        <v>12</v>
      </c>
      <c r="F2500" s="734" t="s">
        <v>13</v>
      </c>
      <c r="G2500" s="734" t="s">
        <v>14</v>
      </c>
      <c r="H2500" s="746"/>
      <c r="I2500" s="837" t="s">
        <v>15</v>
      </c>
    </row>
    <row r="2501" spans="1:9" x14ac:dyDescent="0.25">
      <c r="A2501" s="838"/>
      <c r="B2501" s="922"/>
      <c r="C2501" s="881"/>
      <c r="D2501" s="873"/>
      <c r="E2501" s="873"/>
      <c r="F2501" s="841"/>
      <c r="G2501" s="841"/>
      <c r="H2501" s="842"/>
      <c r="I2501" s="843"/>
    </row>
    <row r="2502" spans="1:9" ht="15" x14ac:dyDescent="0.25">
      <c r="A2502" s="845"/>
      <c r="B2502" s="739"/>
      <c r="C2502" s="750"/>
      <c r="D2502" s="739"/>
      <c r="E2502" s="739"/>
      <c r="F2502" s="739"/>
      <c r="G2502" s="739"/>
      <c r="H2502" s="646" t="s">
        <v>26</v>
      </c>
      <c r="I2502" s="846">
        <f>SUM(I2501:I2501)</f>
        <v>0</v>
      </c>
    </row>
    <row r="2503" spans="1:9" ht="15" x14ac:dyDescent="0.25">
      <c r="A2503" s="847" t="s">
        <v>27</v>
      </c>
      <c r="B2503" s="740"/>
      <c r="C2503" s="737" t="s">
        <v>10</v>
      </c>
      <c r="D2503" s="735" t="s">
        <v>28</v>
      </c>
      <c r="E2503" s="740"/>
      <c r="F2503" s="735" t="s">
        <v>29</v>
      </c>
      <c r="G2503" s="740"/>
      <c r="H2503" s="740"/>
      <c r="I2503" s="848" t="s">
        <v>30</v>
      </c>
    </row>
    <row r="2504" spans="1:9" x14ac:dyDescent="0.25">
      <c r="A2504" s="838" t="s">
        <v>264</v>
      </c>
      <c r="B2504" s="839" t="str">
        <f>VLOOKUP(A2504,'Mão de obra'!$A$3:$E$34,2,0)</f>
        <v>Pintor</v>
      </c>
      <c r="C2504" s="881">
        <v>0.34399999999999997</v>
      </c>
      <c r="D2504" s="840" t="s">
        <v>33</v>
      </c>
      <c r="E2504" s="842"/>
      <c r="F2504" s="841">
        <f>VLOOKUP(A2504,'Mão de obra'!$A$3:$E$34,5,0)</f>
        <v>27.2485</v>
      </c>
      <c r="G2504" s="842"/>
      <c r="H2504" s="842"/>
      <c r="I2504" s="843">
        <f t="shared" ref="I2504:I2505" si="199">ROUND(C2504*F2504,4)</f>
        <v>9.3734999999999999</v>
      </c>
    </row>
    <row r="2505" spans="1:9" x14ac:dyDescent="0.25">
      <c r="A2505" s="838" t="s">
        <v>34</v>
      </c>
      <c r="B2505" s="839" t="str">
        <f>VLOOKUP(A2505,'Mão de obra'!$A$3:$E$34,2,0)</f>
        <v>Servente</v>
      </c>
      <c r="C2505" s="881">
        <v>8.5999999999999993E-2</v>
      </c>
      <c r="D2505" s="840" t="s">
        <v>33</v>
      </c>
      <c r="E2505" s="842"/>
      <c r="F2505" s="841">
        <f>VLOOKUP(A2505,'Mão de obra'!$A$3:$E$34,5,0)</f>
        <v>16.700700000000001</v>
      </c>
      <c r="G2505" s="842"/>
      <c r="H2505" s="842"/>
      <c r="I2505" s="843">
        <f t="shared" si="199"/>
        <v>1.4362999999999999</v>
      </c>
    </row>
    <row r="2506" spans="1:9" ht="15" x14ac:dyDescent="0.25">
      <c r="A2506" s="849"/>
      <c r="B2506" s="842"/>
      <c r="C2506" s="882"/>
      <c r="D2506" s="842"/>
      <c r="E2506" s="842"/>
      <c r="F2506" s="842"/>
      <c r="G2506" s="842"/>
      <c r="H2506" s="850" t="s">
        <v>36</v>
      </c>
      <c r="I2506" s="851">
        <f>SUM(I2504:I2505)</f>
        <v>10.809799999999999</v>
      </c>
    </row>
    <row r="2507" spans="1:9" ht="15" x14ac:dyDescent="0.25">
      <c r="A2507" s="845"/>
      <c r="B2507" s="739"/>
      <c r="C2507" s="750"/>
      <c r="D2507" s="739"/>
      <c r="E2507" s="739"/>
      <c r="F2507" s="739"/>
      <c r="G2507" s="739"/>
      <c r="H2507" s="646" t="s">
        <v>37</v>
      </c>
      <c r="I2507" s="846">
        <f>I2506+I2502</f>
        <v>10.809799999999999</v>
      </c>
    </row>
    <row r="2508" spans="1:9" ht="15" x14ac:dyDescent="0.25">
      <c r="A2508" s="849"/>
      <c r="B2508" s="842"/>
      <c r="C2508" s="882"/>
      <c r="D2508" s="842"/>
      <c r="E2508" s="842"/>
      <c r="F2508" s="842"/>
      <c r="G2508" s="842"/>
      <c r="H2508" s="850" t="s">
        <v>38</v>
      </c>
      <c r="I2508" s="853">
        <f>ROUND(I2507/H2497,4)</f>
        <v>10.809799999999999</v>
      </c>
    </row>
    <row r="2509" spans="1:9" ht="15" x14ac:dyDescent="0.25">
      <c r="A2509" s="849"/>
      <c r="B2509" s="842"/>
      <c r="C2509" s="882"/>
      <c r="D2509" s="842"/>
      <c r="E2509" s="842"/>
      <c r="F2509" s="842"/>
      <c r="G2509" s="842"/>
      <c r="H2509" s="850" t="s">
        <v>39</v>
      </c>
      <c r="I2509" s="853">
        <v>0</v>
      </c>
    </row>
    <row r="2510" spans="1:9" ht="15" x14ac:dyDescent="0.25">
      <c r="A2510" s="845"/>
      <c r="B2510" s="739"/>
      <c r="C2510" s="750"/>
      <c r="D2510" s="739"/>
      <c r="E2510" s="739"/>
      <c r="F2510" s="739"/>
      <c r="G2510" s="739"/>
      <c r="H2510" s="646" t="s">
        <v>40</v>
      </c>
      <c r="I2510" s="874">
        <v>0</v>
      </c>
    </row>
    <row r="2511" spans="1:9" ht="15" x14ac:dyDescent="0.25">
      <c r="A2511" s="847" t="s">
        <v>41</v>
      </c>
      <c r="B2511" s="740"/>
      <c r="C2511" s="737" t="s">
        <v>10</v>
      </c>
      <c r="D2511" s="735" t="s">
        <v>28</v>
      </c>
      <c r="E2511" s="740"/>
      <c r="F2511" s="735" t="s">
        <v>42</v>
      </c>
      <c r="G2511" s="740"/>
      <c r="H2511" s="740"/>
      <c r="I2511" s="848" t="s">
        <v>43</v>
      </c>
    </row>
    <row r="2512" spans="1:9" x14ac:dyDescent="0.25">
      <c r="A2512" s="838" t="s">
        <v>1320</v>
      </c>
      <c r="B2512" s="839" t="str">
        <f>VLOOKUP(A2512,Material!$A$8:$D$108,2,0)</f>
        <v>Tinta látex à base de resina acrílica</v>
      </c>
      <c r="C2512" s="881">
        <v>0.2</v>
      </c>
      <c r="D2512" s="840" t="str">
        <f>VLOOKUP(A2512,Material!$A$8:$D$108,3,0)</f>
        <v>l</v>
      </c>
      <c r="E2512" s="842"/>
      <c r="F2512" s="841">
        <f>VLOOKUP(A2512,Material!$A$8:$D$108,4,0)</f>
        <v>13.883900000000001</v>
      </c>
      <c r="G2512" s="842"/>
      <c r="H2512" s="842"/>
      <c r="I2512" s="843">
        <f>ROUND(C2512*F2512,4)</f>
        <v>2.7768000000000002</v>
      </c>
    </row>
    <row r="2513" spans="1:9" ht="15" x14ac:dyDescent="0.25">
      <c r="A2513" s="845"/>
      <c r="B2513" s="739"/>
      <c r="C2513" s="750"/>
      <c r="D2513" s="739"/>
      <c r="E2513" s="739"/>
      <c r="F2513" s="739"/>
      <c r="G2513" s="739"/>
      <c r="H2513" s="646" t="s">
        <v>51</v>
      </c>
      <c r="I2513" s="846">
        <f>SUM(I2512:I2512)</f>
        <v>2.7768000000000002</v>
      </c>
    </row>
    <row r="2514" spans="1:9" ht="15" x14ac:dyDescent="0.25">
      <c r="A2514" s="847" t="s">
        <v>52</v>
      </c>
      <c r="B2514" s="740"/>
      <c r="C2514" s="737" t="s">
        <v>10</v>
      </c>
      <c r="D2514" s="735" t="s">
        <v>28</v>
      </c>
      <c r="E2514" s="740"/>
      <c r="F2514" s="735" t="s">
        <v>43</v>
      </c>
      <c r="G2514" s="740"/>
      <c r="H2514" s="740"/>
      <c r="I2514" s="856" t="s">
        <v>43</v>
      </c>
    </row>
    <row r="2515" spans="1:9" x14ac:dyDescent="0.25">
      <c r="A2515" s="838"/>
      <c r="B2515" s="923"/>
      <c r="C2515" s="890"/>
      <c r="D2515" s="920"/>
      <c r="E2515" s="884"/>
      <c r="F2515" s="917"/>
      <c r="G2515" s="842"/>
      <c r="H2515" s="842"/>
      <c r="I2515" s="892">
        <f>F2515*C2515</f>
        <v>0</v>
      </c>
    </row>
    <row r="2516" spans="1:9" ht="15" x14ac:dyDescent="0.25">
      <c r="A2516" s="834"/>
      <c r="B2516" s="828"/>
      <c r="C2516" s="828"/>
      <c r="D2516" s="828"/>
      <c r="E2516" s="884"/>
      <c r="F2516" s="917"/>
      <c r="G2516" s="884"/>
      <c r="H2516" s="850" t="s">
        <v>53</v>
      </c>
      <c r="I2516" s="892">
        <f>I2515</f>
        <v>0</v>
      </c>
    </row>
    <row r="2517" spans="1:9" ht="15" x14ac:dyDescent="0.25">
      <c r="A2517" s="858"/>
      <c r="B2517" s="746"/>
      <c r="C2517" s="746"/>
      <c r="D2517" s="746"/>
      <c r="E2517" s="741"/>
      <c r="F2517" s="741"/>
      <c r="G2517" s="741"/>
      <c r="H2517" s="646" t="s">
        <v>54</v>
      </c>
      <c r="I2517" s="846">
        <f>I2516+I2513+I2508+I2509+I2510</f>
        <v>13.586599999999999</v>
      </c>
    </row>
    <row r="2518" spans="1:9" ht="15.75" x14ac:dyDescent="0.25">
      <c r="A2518" s="860" t="s">
        <v>55</v>
      </c>
      <c r="B2518" s="816"/>
      <c r="C2518" s="815" t="s">
        <v>56</v>
      </c>
      <c r="D2518" s="815" t="s">
        <v>10</v>
      </c>
      <c r="E2518" s="815" t="s">
        <v>28</v>
      </c>
      <c r="F2518" s="815" t="s">
        <v>43</v>
      </c>
      <c r="G2518" s="816"/>
      <c r="H2518" s="816"/>
      <c r="I2518" s="861" t="s">
        <v>43</v>
      </c>
    </row>
    <row r="2519" spans="1:9" x14ac:dyDescent="0.25">
      <c r="A2519" s="838" t="s">
        <v>1320</v>
      </c>
      <c r="B2519" s="924" t="s">
        <v>1321</v>
      </c>
      <c r="C2519" s="897">
        <v>5914655</v>
      </c>
      <c r="D2519" s="881">
        <v>2.5000000000000001E-4</v>
      </c>
      <c r="E2519" s="873" t="s">
        <v>59</v>
      </c>
      <c r="F2519" s="841">
        <f>$I$1609</f>
        <v>33.44</v>
      </c>
      <c r="G2519" s="841"/>
      <c r="H2519" s="842"/>
      <c r="I2519" s="843">
        <f>ROUND(F2519*D2519,4)</f>
        <v>8.3999999999999995E-3</v>
      </c>
    </row>
    <row r="2520" spans="1:9" ht="15" x14ac:dyDescent="0.25">
      <c r="A2520" s="845"/>
      <c r="B2520" s="739"/>
      <c r="C2520" s="804"/>
      <c r="D2520" s="739"/>
      <c r="E2520" s="739"/>
      <c r="F2520" s="739"/>
      <c r="G2520" s="739"/>
      <c r="H2520" s="646" t="s">
        <v>63</v>
      </c>
      <c r="I2520" s="846">
        <f>SUM(I2519:I2519)</f>
        <v>8.3999999999999995E-3</v>
      </c>
    </row>
    <row r="2521" spans="1:9" ht="15" x14ac:dyDescent="0.25">
      <c r="A2521" s="862" t="s">
        <v>64</v>
      </c>
      <c r="B2521" s="842"/>
      <c r="C2521" s="863" t="s">
        <v>10</v>
      </c>
      <c r="D2521" s="863" t="s">
        <v>28</v>
      </c>
      <c r="E2521" s="740"/>
      <c r="F2521" s="735" t="s">
        <v>65</v>
      </c>
      <c r="G2521" s="740"/>
      <c r="H2521" s="842"/>
      <c r="I2521" s="853" t="s">
        <v>43</v>
      </c>
    </row>
    <row r="2522" spans="1:9" ht="15" x14ac:dyDescent="0.25">
      <c r="A2522" s="845"/>
      <c r="B2522" s="739"/>
      <c r="C2522" s="739"/>
      <c r="D2522" s="739"/>
      <c r="E2522" s="736" t="s">
        <v>66</v>
      </c>
      <c r="F2522" s="736" t="s">
        <v>67</v>
      </c>
      <c r="G2522" s="736" t="s">
        <v>68</v>
      </c>
      <c r="H2522" s="739"/>
      <c r="I2522" s="864"/>
    </row>
    <row r="2523" spans="1:9" ht="15" x14ac:dyDescent="0.25">
      <c r="A2523" s="849"/>
      <c r="B2523" s="842"/>
      <c r="C2523" s="842"/>
      <c r="D2523" s="842"/>
      <c r="E2523" s="842"/>
      <c r="F2523" s="842"/>
      <c r="G2523" s="842"/>
      <c r="H2523" s="850" t="s">
        <v>70</v>
      </c>
      <c r="I2523" s="889"/>
    </row>
    <row r="2524" spans="1:9" ht="15.75" thickBot="1" x14ac:dyDescent="0.3">
      <c r="A2524" s="865"/>
      <c r="B2524" s="747"/>
      <c r="C2524" s="747"/>
      <c r="D2524" s="747"/>
      <c r="E2524" s="747"/>
      <c r="F2524" s="747"/>
      <c r="G2524" s="747"/>
      <c r="H2524" s="649" t="s">
        <v>71</v>
      </c>
      <c r="I2524" s="876">
        <f>ROUND(I2523+I2520+I2517,2)</f>
        <v>13.6</v>
      </c>
    </row>
    <row r="2525" spans="1:9" x14ac:dyDescent="0.25">
      <c r="A2525" s="849"/>
      <c r="B2525" s="839" t="s">
        <v>72</v>
      </c>
      <c r="C2525" s="842"/>
      <c r="D2525" s="842"/>
      <c r="E2525" s="842"/>
      <c r="F2525" s="842"/>
      <c r="G2525" s="842"/>
      <c r="H2525" s="842"/>
      <c r="I2525" s="867"/>
    </row>
    <row r="2526" spans="1:9" x14ac:dyDescent="0.25">
      <c r="A2526" s="849"/>
      <c r="B2526" s="842"/>
      <c r="C2526" s="842"/>
      <c r="D2526" s="842"/>
      <c r="E2526" s="842"/>
      <c r="F2526" s="842"/>
      <c r="G2526" s="842"/>
      <c r="H2526" s="842"/>
      <c r="I2526" s="867"/>
    </row>
    <row r="2527" spans="1:9" ht="18" x14ac:dyDescent="0.25">
      <c r="A2527" s="822" t="s">
        <v>223</v>
      </c>
      <c r="B2527" s="823"/>
      <c r="C2527" s="823"/>
      <c r="D2527" s="824"/>
      <c r="E2527" s="823"/>
      <c r="F2527" s="825"/>
      <c r="G2527" s="824"/>
      <c r="H2527" s="823"/>
      <c r="I2527" s="826"/>
    </row>
    <row r="2528" spans="1:9" ht="15.75" x14ac:dyDescent="0.25">
      <c r="A2528" s="827" t="s">
        <v>0</v>
      </c>
      <c r="B2528" s="828"/>
      <c r="C2528" s="828"/>
      <c r="D2528" s="829" t="str">
        <f>$D$3</f>
        <v>Julho/2022</v>
      </c>
      <c r="E2528" s="828"/>
      <c r="F2528" s="828"/>
      <c r="G2528" s="830" t="s">
        <v>1</v>
      </c>
      <c r="H2528" s="830">
        <v>2</v>
      </c>
      <c r="I2528" s="831" t="s">
        <v>114</v>
      </c>
    </row>
    <row r="2529" spans="1:9" ht="31.5" x14ac:dyDescent="0.25">
      <c r="A2529" s="880">
        <v>2006408</v>
      </c>
      <c r="B2529" s="817" t="s">
        <v>1323</v>
      </c>
      <c r="C2529" s="745" t="str">
        <f>I2528</f>
        <v>m</v>
      </c>
      <c r="D2529" s="749">
        <f>I2553</f>
        <v>91.15</v>
      </c>
      <c r="E2529" s="746"/>
      <c r="F2529" s="746"/>
      <c r="G2529" s="746"/>
      <c r="H2529" s="733"/>
      <c r="I2529" s="833" t="s">
        <v>5</v>
      </c>
    </row>
    <row r="2530" spans="1:9" ht="15.75" x14ac:dyDescent="0.25">
      <c r="A2530" s="834"/>
      <c r="B2530" s="828"/>
      <c r="C2530" s="828"/>
      <c r="D2530" s="1100" t="s">
        <v>6</v>
      </c>
      <c r="E2530" s="1101"/>
      <c r="F2530" s="1100" t="s">
        <v>7</v>
      </c>
      <c r="G2530" s="1101"/>
      <c r="H2530" s="828"/>
      <c r="I2530" s="835" t="s">
        <v>8</v>
      </c>
    </row>
    <row r="2531" spans="1:9" ht="15.75" x14ac:dyDescent="0.25">
      <c r="A2531" s="836" t="s">
        <v>9</v>
      </c>
      <c r="B2531" s="746"/>
      <c r="C2531" s="734" t="s">
        <v>10</v>
      </c>
      <c r="D2531" s="734" t="s">
        <v>11</v>
      </c>
      <c r="E2531" s="734" t="s">
        <v>12</v>
      </c>
      <c r="F2531" s="734" t="s">
        <v>13</v>
      </c>
      <c r="G2531" s="734" t="s">
        <v>14</v>
      </c>
      <c r="H2531" s="746"/>
      <c r="I2531" s="837" t="s">
        <v>15</v>
      </c>
    </row>
    <row r="2532" spans="1:9" ht="15" x14ac:dyDescent="0.25">
      <c r="A2532" s="845"/>
      <c r="B2532" s="739"/>
      <c r="C2532" s="739"/>
      <c r="D2532" s="739"/>
      <c r="E2532" s="739"/>
      <c r="F2532" s="739"/>
      <c r="G2532" s="739"/>
      <c r="H2532" s="646" t="s">
        <v>26</v>
      </c>
      <c r="I2532" s="846">
        <f>SUM(I2530:I2531)</f>
        <v>0</v>
      </c>
    </row>
    <row r="2533" spans="1:9" ht="15" x14ac:dyDescent="0.25">
      <c r="A2533" s="847" t="s">
        <v>27</v>
      </c>
      <c r="B2533" s="740"/>
      <c r="C2533" s="735" t="s">
        <v>10</v>
      </c>
      <c r="D2533" s="735" t="s">
        <v>28</v>
      </c>
      <c r="E2533" s="740"/>
      <c r="F2533" s="735" t="s">
        <v>29</v>
      </c>
      <c r="G2533" s="740"/>
      <c r="H2533" s="740"/>
      <c r="I2533" s="848" t="s">
        <v>30</v>
      </c>
    </row>
    <row r="2534" spans="1:9" x14ac:dyDescent="0.25">
      <c r="A2534" s="838" t="s">
        <v>34</v>
      </c>
      <c r="B2534" s="839" t="s">
        <v>35</v>
      </c>
      <c r="C2534" s="840">
        <v>1</v>
      </c>
      <c r="D2534" s="840" t="s">
        <v>33</v>
      </c>
      <c r="E2534" s="842"/>
      <c r="F2534" s="841">
        <f>VLOOKUP(A2534,'Mão de obra'!$A$3:$E$34,5,0)</f>
        <v>16.700700000000001</v>
      </c>
      <c r="G2534" s="842"/>
      <c r="H2534" s="842"/>
      <c r="I2534" s="843">
        <f t="shared" ref="I2534" si="200">ROUND(C2534*F2534,4)</f>
        <v>16.700700000000001</v>
      </c>
    </row>
    <row r="2535" spans="1:9" ht="15" x14ac:dyDescent="0.25">
      <c r="A2535" s="849"/>
      <c r="B2535" s="842"/>
      <c r="C2535" s="842"/>
      <c r="D2535" s="842"/>
      <c r="E2535" s="842"/>
      <c r="F2535" s="842"/>
      <c r="G2535" s="842"/>
      <c r="H2535" s="850" t="s">
        <v>36</v>
      </c>
      <c r="I2535" s="851">
        <f>SUM(I2534:I2534)</f>
        <v>16.700700000000001</v>
      </c>
    </row>
    <row r="2536" spans="1:9" ht="15" x14ac:dyDescent="0.25">
      <c r="A2536" s="845"/>
      <c r="B2536" s="739"/>
      <c r="C2536" s="739"/>
      <c r="D2536" s="739"/>
      <c r="E2536" s="739"/>
      <c r="F2536" s="739"/>
      <c r="G2536" s="739"/>
      <c r="H2536" s="646" t="s">
        <v>37</v>
      </c>
      <c r="I2536" s="846">
        <f>I2535+I2532</f>
        <v>16.700700000000001</v>
      </c>
    </row>
    <row r="2537" spans="1:9" ht="15" x14ac:dyDescent="0.25">
      <c r="A2537" s="849"/>
      <c r="B2537" s="842"/>
      <c r="C2537" s="842"/>
      <c r="D2537" s="842"/>
      <c r="E2537" s="842"/>
      <c r="F2537" s="842"/>
      <c r="G2537" s="842"/>
      <c r="H2537" s="850" t="s">
        <v>38</v>
      </c>
      <c r="I2537" s="853">
        <f>ROUND(I2536/H2528,4)</f>
        <v>8.3504000000000005</v>
      </c>
    </row>
    <row r="2538" spans="1:9" ht="15" x14ac:dyDescent="0.25">
      <c r="A2538" s="849"/>
      <c r="B2538" s="842"/>
      <c r="C2538" s="842"/>
      <c r="D2538" s="842"/>
      <c r="E2538" s="842"/>
      <c r="F2538" s="842"/>
      <c r="G2538" s="842"/>
      <c r="H2538" s="850" t="s">
        <v>39</v>
      </c>
      <c r="I2538" s="853">
        <v>0</v>
      </c>
    </row>
    <row r="2539" spans="1:9" ht="15" x14ac:dyDescent="0.25">
      <c r="A2539" s="845"/>
      <c r="B2539" s="739"/>
      <c r="C2539" s="739"/>
      <c r="D2539" s="739"/>
      <c r="E2539" s="739"/>
      <c r="F2539" s="739"/>
      <c r="G2539" s="739"/>
      <c r="H2539" s="646" t="s">
        <v>40</v>
      </c>
      <c r="I2539" s="874">
        <v>0</v>
      </c>
    </row>
    <row r="2540" spans="1:9" ht="15" x14ac:dyDescent="0.25">
      <c r="A2540" s="847" t="s">
        <v>41</v>
      </c>
      <c r="B2540" s="740"/>
      <c r="C2540" s="735" t="s">
        <v>10</v>
      </c>
      <c r="D2540" s="735" t="s">
        <v>28</v>
      </c>
      <c r="E2540" s="740"/>
      <c r="F2540" s="735" t="s">
        <v>42</v>
      </c>
      <c r="G2540" s="740"/>
      <c r="H2540" s="740"/>
      <c r="I2540" s="848" t="s">
        <v>43</v>
      </c>
    </row>
    <row r="2541" spans="1:9" ht="28.5" x14ac:dyDescent="0.25">
      <c r="A2541" s="838" t="s">
        <v>1324</v>
      </c>
      <c r="B2541" s="839" t="str">
        <f>VLOOKUP(A2541,Material!$A$8:$D$108,2,0)</f>
        <v>ubo de PVC rosqueável para água fria - D = 75 mm (3”) m 52,3764</v>
      </c>
      <c r="C2541" s="840">
        <v>1</v>
      </c>
      <c r="D2541" s="840" t="str">
        <f>VLOOKUP(A2541,Material!$A$8:$D$108,3,0)</f>
        <v>m</v>
      </c>
      <c r="E2541" s="842"/>
      <c r="F2541" s="841">
        <f>VLOOKUP(A2541,Material!$A$8:$D$108,4,0)</f>
        <v>82.682100000000005</v>
      </c>
      <c r="G2541" s="842"/>
      <c r="H2541" s="842"/>
      <c r="I2541" s="843">
        <f t="shared" ref="I2541" si="201">ROUND(C2541*F2541,4)</f>
        <v>82.682100000000005</v>
      </c>
    </row>
    <row r="2542" spans="1:9" ht="15" x14ac:dyDescent="0.25">
      <c r="A2542" s="845"/>
      <c r="B2542" s="739"/>
      <c r="C2542" s="739"/>
      <c r="D2542" s="739"/>
      <c r="E2542" s="739"/>
      <c r="F2542" s="739"/>
      <c r="G2542" s="739"/>
      <c r="H2542" s="646" t="s">
        <v>51</v>
      </c>
      <c r="I2542" s="846">
        <f>SUM(I2541:I2541)</f>
        <v>82.682100000000005</v>
      </c>
    </row>
    <row r="2543" spans="1:9" ht="15" x14ac:dyDescent="0.25">
      <c r="A2543" s="847" t="s">
        <v>52</v>
      </c>
      <c r="B2543" s="740"/>
      <c r="C2543" s="735" t="s">
        <v>10</v>
      </c>
      <c r="D2543" s="735" t="s">
        <v>28</v>
      </c>
      <c r="E2543" s="740"/>
      <c r="F2543" s="735" t="s">
        <v>43</v>
      </c>
      <c r="G2543" s="740"/>
      <c r="H2543" s="740"/>
      <c r="I2543" s="856" t="s">
        <v>43</v>
      </c>
    </row>
    <row r="2544" spans="1:9" ht="15.75" x14ac:dyDescent="0.25">
      <c r="A2544" s="834"/>
      <c r="B2544" s="828"/>
      <c r="C2544" s="828"/>
      <c r="D2544" s="828"/>
      <c r="E2544" s="828"/>
      <c r="F2544" s="828"/>
      <c r="G2544" s="828"/>
      <c r="H2544" s="830" t="s">
        <v>53</v>
      </c>
      <c r="I2544" s="895"/>
    </row>
    <row r="2545" spans="1:9" ht="15.75" x14ac:dyDescent="0.25">
      <c r="A2545" s="858"/>
      <c r="B2545" s="746"/>
      <c r="C2545" s="746"/>
      <c r="D2545" s="746"/>
      <c r="E2545" s="746"/>
      <c r="F2545" s="746"/>
      <c r="G2545" s="746"/>
      <c r="H2545" s="648" t="s">
        <v>54</v>
      </c>
      <c r="I2545" s="875">
        <f>ROUND(I2544+I2542+I2537+I2538+I2539,4)</f>
        <v>91.032499999999999</v>
      </c>
    </row>
    <row r="2546" spans="1:9" ht="15.75" x14ac:dyDescent="0.25">
      <c r="A2546" s="860" t="s">
        <v>55</v>
      </c>
      <c r="B2546" s="816"/>
      <c r="C2546" s="815" t="s">
        <v>56</v>
      </c>
      <c r="D2546" s="815" t="s">
        <v>10</v>
      </c>
      <c r="E2546" s="815" t="s">
        <v>28</v>
      </c>
      <c r="F2546" s="815" t="s">
        <v>43</v>
      </c>
      <c r="G2546" s="816"/>
      <c r="H2546" s="816"/>
      <c r="I2546" s="861" t="s">
        <v>43</v>
      </c>
    </row>
    <row r="2547" spans="1:9" ht="28.5" x14ac:dyDescent="0.25">
      <c r="A2547" s="838" t="s">
        <v>1324</v>
      </c>
      <c r="B2547" s="923" t="s">
        <v>1325</v>
      </c>
      <c r="C2547" s="840">
        <v>5914655</v>
      </c>
      <c r="D2547" s="840">
        <v>3.5899999999999999E-3</v>
      </c>
      <c r="E2547" s="840" t="s">
        <v>59</v>
      </c>
      <c r="F2547" s="840">
        <f>VLOOKUP(C2547,$A$2:$E$4581,4,0)</f>
        <v>33.44</v>
      </c>
      <c r="G2547" s="884"/>
      <c r="H2547" s="884"/>
      <c r="I2547" s="843">
        <f>ROUND(F2547*D2547,4)</f>
        <v>0.12</v>
      </c>
    </row>
    <row r="2548" spans="1:9" ht="15" x14ac:dyDescent="0.25">
      <c r="A2548" s="845"/>
      <c r="B2548" s="739"/>
      <c r="C2548" s="739"/>
      <c r="D2548" s="739"/>
      <c r="E2548" s="739"/>
      <c r="F2548" s="739"/>
      <c r="G2548" s="739"/>
      <c r="H2548" s="646" t="s">
        <v>63</v>
      </c>
      <c r="I2548" s="846">
        <f>SUM(I2547:I2547)</f>
        <v>0.12</v>
      </c>
    </row>
    <row r="2549" spans="1:9" ht="15" x14ac:dyDescent="0.25">
      <c r="A2549" s="862" t="s">
        <v>64</v>
      </c>
      <c r="B2549" s="842"/>
      <c r="C2549" s="863" t="s">
        <v>10</v>
      </c>
      <c r="D2549" s="863" t="s">
        <v>28</v>
      </c>
      <c r="E2549" s="740"/>
      <c r="F2549" s="735" t="s">
        <v>65</v>
      </c>
      <c r="G2549" s="740"/>
      <c r="H2549" s="842"/>
      <c r="I2549" s="853" t="s">
        <v>43</v>
      </c>
    </row>
    <row r="2550" spans="1:9" ht="15" x14ac:dyDescent="0.25">
      <c r="A2550" s="845"/>
      <c r="B2550" s="739"/>
      <c r="C2550" s="739"/>
      <c r="D2550" s="739"/>
      <c r="E2550" s="736" t="s">
        <v>66</v>
      </c>
      <c r="F2550" s="736" t="s">
        <v>67</v>
      </c>
      <c r="G2550" s="736" t="s">
        <v>68</v>
      </c>
      <c r="H2550" s="739"/>
      <c r="I2550" s="864"/>
    </row>
    <row r="2551" spans="1:9" x14ac:dyDescent="0.25">
      <c r="A2551" s="903"/>
      <c r="B2551" s="842"/>
      <c r="C2551" s="840"/>
      <c r="D2551" s="902"/>
      <c r="E2551" s="873"/>
      <c r="F2551" s="840"/>
      <c r="G2551" s="873"/>
      <c r="H2551" s="842"/>
      <c r="I2551" s="888"/>
    </row>
    <row r="2552" spans="1:9" ht="15" x14ac:dyDescent="0.25">
      <c r="A2552" s="849"/>
      <c r="B2552" s="842"/>
      <c r="C2552" s="842"/>
      <c r="D2552" s="842"/>
      <c r="E2552" s="842"/>
      <c r="F2552" s="842"/>
      <c r="G2552" s="842"/>
      <c r="H2552" s="850" t="s">
        <v>70</v>
      </c>
      <c r="I2552" s="853"/>
    </row>
    <row r="2553" spans="1:9" ht="15.75" thickBot="1" x14ac:dyDescent="0.3">
      <c r="A2553" s="865"/>
      <c r="B2553" s="747"/>
      <c r="C2553" s="747"/>
      <c r="D2553" s="747"/>
      <c r="E2553" s="747"/>
      <c r="F2553" s="747"/>
      <c r="G2553" s="747"/>
      <c r="H2553" s="649" t="s">
        <v>71</v>
      </c>
      <c r="I2553" s="876">
        <f>ROUND(I2552+I2548+I2545,2)</f>
        <v>91.15</v>
      </c>
    </row>
    <row r="2554" spans="1:9" x14ac:dyDescent="0.25">
      <c r="A2554" s="849"/>
      <c r="B2554" s="839" t="s">
        <v>72</v>
      </c>
      <c r="C2554" s="842"/>
      <c r="D2554" s="842"/>
      <c r="E2554" s="842"/>
      <c r="F2554" s="842"/>
      <c r="G2554" s="842"/>
      <c r="H2554" s="842"/>
      <c r="I2554" s="867"/>
    </row>
    <row r="2555" spans="1:9" x14ac:dyDescent="0.25">
      <c r="A2555" s="849"/>
      <c r="B2555" s="842"/>
      <c r="C2555" s="842"/>
      <c r="D2555" s="842"/>
      <c r="E2555" s="842"/>
      <c r="F2555" s="842"/>
      <c r="G2555" s="842"/>
      <c r="H2555" s="842"/>
      <c r="I2555" s="867"/>
    </row>
    <row r="2556" spans="1:9" ht="18" x14ac:dyDescent="0.25">
      <c r="A2556" s="822" t="s">
        <v>1205</v>
      </c>
      <c r="B2556" s="823"/>
      <c r="C2556" s="823"/>
      <c r="D2556" s="824"/>
      <c r="E2556" s="823"/>
      <c r="F2556" s="825"/>
      <c r="G2556" s="824"/>
      <c r="H2556" s="823"/>
      <c r="I2556" s="826"/>
    </row>
    <row r="2557" spans="1:9" ht="15.75" x14ac:dyDescent="0.25">
      <c r="A2557" s="877" t="s">
        <v>0</v>
      </c>
      <c r="B2557" s="878"/>
      <c r="C2557" s="828"/>
      <c r="D2557" s="829" t="str">
        <f>$D$3</f>
        <v>Julho/2022</v>
      </c>
      <c r="E2557" s="828"/>
      <c r="F2557" s="828"/>
      <c r="G2557" s="830" t="s">
        <v>1</v>
      </c>
      <c r="H2557" s="879">
        <v>1.7</v>
      </c>
      <c r="I2557" s="831" t="s">
        <v>136</v>
      </c>
    </row>
    <row r="2558" spans="1:9" ht="31.5" x14ac:dyDescent="0.25">
      <c r="A2558" s="832">
        <v>307737</v>
      </c>
      <c r="B2558" s="817" t="s">
        <v>1276</v>
      </c>
      <c r="C2558" s="745" t="str">
        <f>I2557</f>
        <v>un</v>
      </c>
      <c r="D2558" s="749">
        <f>I2586</f>
        <v>1367.73</v>
      </c>
      <c r="E2558" s="746"/>
      <c r="F2558" s="746"/>
      <c r="G2558" s="746"/>
      <c r="H2558" s="733"/>
      <c r="I2558" s="833" t="s">
        <v>5</v>
      </c>
    </row>
    <row r="2559" spans="1:9" ht="15.75" x14ac:dyDescent="0.25">
      <c r="A2559" s="834"/>
      <c r="B2559" s="828"/>
      <c r="C2559" s="828"/>
      <c r="D2559" s="1100" t="s">
        <v>6</v>
      </c>
      <c r="E2559" s="1101"/>
      <c r="F2559" s="1100" t="s">
        <v>7</v>
      </c>
      <c r="G2559" s="1101"/>
      <c r="H2559" s="828"/>
      <c r="I2559" s="835" t="s">
        <v>8</v>
      </c>
    </row>
    <row r="2560" spans="1:9" ht="15.75" x14ac:dyDescent="0.25">
      <c r="A2560" s="836" t="s">
        <v>9</v>
      </c>
      <c r="B2560" s="746"/>
      <c r="C2560" s="734" t="s">
        <v>10</v>
      </c>
      <c r="D2560" s="734" t="s">
        <v>11</v>
      </c>
      <c r="E2560" s="734" t="s">
        <v>12</v>
      </c>
      <c r="F2560" s="734" t="s">
        <v>13</v>
      </c>
      <c r="G2560" s="734" t="s">
        <v>14</v>
      </c>
      <c r="H2560" s="746"/>
      <c r="I2560" s="837" t="s">
        <v>15</v>
      </c>
    </row>
    <row r="2561" spans="1:9" x14ac:dyDescent="0.25">
      <c r="A2561" s="838"/>
      <c r="B2561" s="922"/>
      <c r="C2561" s="881"/>
      <c r="D2561" s="873"/>
      <c r="E2561" s="873"/>
      <c r="F2561" s="841"/>
      <c r="G2561" s="841"/>
      <c r="H2561" s="842"/>
      <c r="I2561" s="843"/>
    </row>
    <row r="2562" spans="1:9" ht="15" x14ac:dyDescent="0.25">
      <c r="A2562" s="845"/>
      <c r="B2562" s="739"/>
      <c r="C2562" s="750"/>
      <c r="D2562" s="739"/>
      <c r="E2562" s="739"/>
      <c r="F2562" s="739"/>
      <c r="G2562" s="739"/>
      <c r="H2562" s="646" t="s">
        <v>26</v>
      </c>
      <c r="I2562" s="846">
        <f>SUM(I2561:I2561)</f>
        <v>0</v>
      </c>
    </row>
    <row r="2563" spans="1:9" ht="15" x14ac:dyDescent="0.25">
      <c r="A2563" s="847" t="s">
        <v>27</v>
      </c>
      <c r="B2563" s="740"/>
      <c r="C2563" s="737" t="s">
        <v>10</v>
      </c>
      <c r="D2563" s="735" t="s">
        <v>28</v>
      </c>
      <c r="E2563" s="740"/>
      <c r="F2563" s="735" t="s">
        <v>29</v>
      </c>
      <c r="G2563" s="740"/>
      <c r="H2563" s="740"/>
      <c r="I2563" s="848" t="s">
        <v>30</v>
      </c>
    </row>
    <row r="2564" spans="1:9" x14ac:dyDescent="0.25">
      <c r="A2564" s="838" t="s">
        <v>31</v>
      </c>
      <c r="B2564" s="839" t="str">
        <f>VLOOKUP(A2564,'Mão de obra'!$A$3:$E$34,2,0)</f>
        <v>Pedreiro</v>
      </c>
      <c r="C2564" s="881">
        <v>1</v>
      </c>
      <c r="D2564" s="840" t="s">
        <v>33</v>
      </c>
      <c r="E2564" s="842"/>
      <c r="F2564" s="841">
        <f>VLOOKUP(A2564,'Mão de obra'!$A$3:$E$34,5,0)</f>
        <v>20.509499999999999</v>
      </c>
      <c r="G2564" s="842"/>
      <c r="H2564" s="842"/>
      <c r="I2564" s="843">
        <f t="shared" ref="I2564:I2565" si="202">ROUND(C2564*F2564,4)</f>
        <v>20.509499999999999</v>
      </c>
    </row>
    <row r="2565" spans="1:9" x14ac:dyDescent="0.25">
      <c r="A2565" s="838" t="s">
        <v>34</v>
      </c>
      <c r="B2565" s="839" t="str">
        <f>VLOOKUP(A2565,'Mão de obra'!$A$3:$E$34,2,0)</f>
        <v>Servente</v>
      </c>
      <c r="C2565" s="881">
        <v>1</v>
      </c>
      <c r="D2565" s="840" t="s">
        <v>33</v>
      </c>
      <c r="E2565" s="842"/>
      <c r="F2565" s="841">
        <f>VLOOKUP(A2565,'Mão de obra'!$A$3:$E$34,5,0)</f>
        <v>16.700700000000001</v>
      </c>
      <c r="G2565" s="842"/>
      <c r="H2565" s="842"/>
      <c r="I2565" s="843">
        <f t="shared" si="202"/>
        <v>16.700700000000001</v>
      </c>
    </row>
    <row r="2566" spans="1:9" ht="15" x14ac:dyDescent="0.25">
      <c r="A2566" s="849"/>
      <c r="B2566" s="842"/>
      <c r="C2566" s="882"/>
      <c r="D2566" s="842"/>
      <c r="E2566" s="842"/>
      <c r="F2566" s="842"/>
      <c r="G2566" s="842"/>
      <c r="H2566" s="850" t="s">
        <v>36</v>
      </c>
      <c r="I2566" s="851">
        <f>SUM(I2564:I2565)</f>
        <v>37.2102</v>
      </c>
    </row>
    <row r="2567" spans="1:9" ht="15" x14ac:dyDescent="0.25">
      <c r="A2567" s="845"/>
      <c r="B2567" s="739"/>
      <c r="C2567" s="750"/>
      <c r="D2567" s="739"/>
      <c r="E2567" s="739"/>
      <c r="F2567" s="739"/>
      <c r="G2567" s="739"/>
      <c r="H2567" s="646" t="s">
        <v>37</v>
      </c>
      <c r="I2567" s="846">
        <f>I2566+I2562</f>
        <v>37.2102</v>
      </c>
    </row>
    <row r="2568" spans="1:9" ht="15" x14ac:dyDescent="0.25">
      <c r="A2568" s="849"/>
      <c r="B2568" s="842"/>
      <c r="C2568" s="882"/>
      <c r="D2568" s="842"/>
      <c r="E2568" s="842"/>
      <c r="F2568" s="842"/>
      <c r="G2568" s="842"/>
      <c r="H2568" s="850" t="s">
        <v>38</v>
      </c>
      <c r="I2568" s="853">
        <f>ROUND(I2567/H2557,4)</f>
        <v>21.888400000000001</v>
      </c>
    </row>
    <row r="2569" spans="1:9" ht="15" x14ac:dyDescent="0.25">
      <c r="A2569" s="849"/>
      <c r="B2569" s="842"/>
      <c r="C2569" s="882"/>
      <c r="D2569" s="842"/>
      <c r="E2569" s="842"/>
      <c r="F2569" s="842"/>
      <c r="G2569" s="842"/>
      <c r="H2569" s="850" t="s">
        <v>39</v>
      </c>
      <c r="I2569" s="853">
        <v>0</v>
      </c>
    </row>
    <row r="2570" spans="1:9" ht="15" x14ac:dyDescent="0.25">
      <c r="A2570" s="845"/>
      <c r="B2570" s="739"/>
      <c r="C2570" s="750"/>
      <c r="D2570" s="739"/>
      <c r="E2570" s="739"/>
      <c r="F2570" s="739"/>
      <c r="G2570" s="739"/>
      <c r="H2570" s="646" t="s">
        <v>40</v>
      </c>
      <c r="I2570" s="874">
        <v>0</v>
      </c>
    </row>
    <row r="2571" spans="1:9" ht="15" x14ac:dyDescent="0.25">
      <c r="A2571" s="847" t="s">
        <v>41</v>
      </c>
      <c r="B2571" s="740"/>
      <c r="C2571" s="737" t="s">
        <v>10</v>
      </c>
      <c r="D2571" s="735" t="s">
        <v>28</v>
      </c>
      <c r="E2571" s="740"/>
      <c r="F2571" s="735" t="s">
        <v>42</v>
      </c>
      <c r="G2571" s="740"/>
      <c r="H2571" s="740"/>
      <c r="I2571" s="848" t="s">
        <v>43</v>
      </c>
    </row>
    <row r="2572" spans="1:9" ht="28.5" x14ac:dyDescent="0.25">
      <c r="A2572" s="838" t="s">
        <v>1327</v>
      </c>
      <c r="B2572" s="839" t="str">
        <f>VLOOKUP(A2572,Material!$A$8:$D$108,2,0)</f>
        <v>Adesivo estrutural à base de resina epóxi bicomponente tipo ADE-52 ou similar</v>
      </c>
      <c r="C2572" s="881">
        <v>1.248</v>
      </c>
      <c r="D2572" s="840" t="str">
        <f>VLOOKUP(A2572,Material!$A$8:$D$108,3,0)</f>
        <v>kg</v>
      </c>
      <c r="E2572" s="842"/>
      <c r="F2572" s="841">
        <f>VLOOKUP(A2572,Material!$A$8:$D$108,4,0)</f>
        <v>127.49850000000001</v>
      </c>
      <c r="G2572" s="842"/>
      <c r="H2572" s="842"/>
      <c r="I2572" s="843">
        <f>ROUND(C2572*F2572,4)</f>
        <v>159.1181</v>
      </c>
    </row>
    <row r="2573" spans="1:9" ht="28.5" x14ac:dyDescent="0.25">
      <c r="A2573" s="838" t="s">
        <v>1328</v>
      </c>
      <c r="B2573" s="839" t="str">
        <f>VLOOKUP(A2573,Material!$A$8:$D$108,2,0)</f>
        <v>Junta de dilatação em elastômero e perfil VV - L = 50 mm e H = 80 mm</v>
      </c>
      <c r="C2573" s="881">
        <v>1</v>
      </c>
      <c r="D2573" s="840" t="str">
        <f>VLOOKUP(A2573,Material!$A$8:$D$108,3,0)</f>
        <v>m</v>
      </c>
      <c r="E2573" s="842"/>
      <c r="F2573" s="841">
        <f>VLOOKUP(A2573,Material!$A$8:$D$108,4,0)</f>
        <v>1186.5838000000001</v>
      </c>
      <c r="G2573" s="842"/>
      <c r="H2573" s="842"/>
      <c r="I2573" s="843">
        <f>ROUND(C2573*F2573,4)</f>
        <v>1186.5838000000001</v>
      </c>
    </row>
    <row r="2574" spans="1:9" ht="15" x14ac:dyDescent="0.25">
      <c r="A2574" s="845"/>
      <c r="B2574" s="739"/>
      <c r="C2574" s="750"/>
      <c r="D2574" s="739"/>
      <c r="E2574" s="739"/>
      <c r="F2574" s="739"/>
      <c r="G2574" s="739"/>
      <c r="H2574" s="646" t="s">
        <v>51</v>
      </c>
      <c r="I2574" s="846">
        <f>SUM(I2572:I2573)</f>
        <v>1345.7019</v>
      </c>
    </row>
    <row r="2575" spans="1:9" ht="15" x14ac:dyDescent="0.25">
      <c r="A2575" s="847" t="s">
        <v>52</v>
      </c>
      <c r="B2575" s="740"/>
      <c r="C2575" s="737" t="s">
        <v>10</v>
      </c>
      <c r="D2575" s="735" t="s">
        <v>28</v>
      </c>
      <c r="E2575" s="740"/>
      <c r="F2575" s="735" t="s">
        <v>43</v>
      </c>
      <c r="G2575" s="740"/>
      <c r="H2575" s="740"/>
      <c r="I2575" s="856" t="s">
        <v>43</v>
      </c>
    </row>
    <row r="2576" spans="1:9" x14ac:dyDescent="0.25">
      <c r="A2576" s="838"/>
      <c r="B2576" s="923"/>
      <c r="C2576" s="890"/>
      <c r="D2576" s="920"/>
      <c r="E2576" s="884"/>
      <c r="F2576" s="917"/>
      <c r="G2576" s="842"/>
      <c r="H2576" s="842"/>
      <c r="I2576" s="892">
        <f>F2576*C2576</f>
        <v>0</v>
      </c>
    </row>
    <row r="2577" spans="1:9" ht="15" x14ac:dyDescent="0.25">
      <c r="A2577" s="834"/>
      <c r="B2577" s="828"/>
      <c r="C2577" s="828"/>
      <c r="D2577" s="828"/>
      <c r="E2577" s="884"/>
      <c r="F2577" s="917"/>
      <c r="G2577" s="884"/>
      <c r="H2577" s="850" t="s">
        <v>53</v>
      </c>
      <c r="I2577" s="892">
        <f>I2576</f>
        <v>0</v>
      </c>
    </row>
    <row r="2578" spans="1:9" ht="15" x14ac:dyDescent="0.25">
      <c r="A2578" s="858"/>
      <c r="B2578" s="746"/>
      <c r="C2578" s="746"/>
      <c r="D2578" s="746"/>
      <c r="E2578" s="741"/>
      <c r="F2578" s="741"/>
      <c r="G2578" s="741"/>
      <c r="H2578" s="646" t="s">
        <v>54</v>
      </c>
      <c r="I2578" s="846">
        <f>I2577+I2574+I2568+I2569+I2570</f>
        <v>1367.5903000000001</v>
      </c>
    </row>
    <row r="2579" spans="1:9" ht="15.75" x14ac:dyDescent="0.25">
      <c r="A2579" s="860" t="s">
        <v>55</v>
      </c>
      <c r="B2579" s="816"/>
      <c r="C2579" s="815" t="s">
        <v>56</v>
      </c>
      <c r="D2579" s="815" t="s">
        <v>10</v>
      </c>
      <c r="E2579" s="815" t="s">
        <v>28</v>
      </c>
      <c r="F2579" s="815" t="s">
        <v>43</v>
      </c>
      <c r="G2579" s="816"/>
      <c r="H2579" s="816"/>
      <c r="I2579" s="861" t="s">
        <v>43</v>
      </c>
    </row>
    <row r="2580" spans="1:9" ht="28.5" x14ac:dyDescent="0.25">
      <c r="A2580" s="838" t="s">
        <v>1327</v>
      </c>
      <c r="B2580" s="925" t="s">
        <v>1329</v>
      </c>
      <c r="C2580" s="897">
        <v>5914655</v>
      </c>
      <c r="D2580" s="881">
        <v>1.25E-3</v>
      </c>
      <c r="E2580" s="873" t="s">
        <v>59</v>
      </c>
      <c r="F2580" s="841">
        <f>$I$1609</f>
        <v>33.44</v>
      </c>
      <c r="G2580" s="841"/>
      <c r="H2580" s="842"/>
      <c r="I2580" s="843">
        <f>ROUND(F2580*D2580,4)</f>
        <v>4.1799999999999997E-2</v>
      </c>
    </row>
    <row r="2581" spans="1:9" ht="28.5" x14ac:dyDescent="0.25">
      <c r="A2581" s="838" t="s">
        <v>1328</v>
      </c>
      <c r="B2581" s="925" t="s">
        <v>1330</v>
      </c>
      <c r="C2581" s="897">
        <v>5914655</v>
      </c>
      <c r="D2581" s="881">
        <v>2.8E-3</v>
      </c>
      <c r="E2581" s="873" t="s">
        <v>59</v>
      </c>
      <c r="F2581" s="841">
        <f>$I$1609</f>
        <v>33.44</v>
      </c>
      <c r="G2581" s="841"/>
      <c r="H2581" s="842"/>
      <c r="I2581" s="843">
        <f>ROUND(F2581*D2581,4)</f>
        <v>9.3600000000000003E-2</v>
      </c>
    </row>
    <row r="2582" spans="1:9" ht="15" x14ac:dyDescent="0.25">
      <c r="A2582" s="845"/>
      <c r="B2582" s="739"/>
      <c r="C2582" s="804"/>
      <c r="D2582" s="739"/>
      <c r="E2582" s="739"/>
      <c r="F2582" s="739"/>
      <c r="G2582" s="739"/>
      <c r="H2582" s="646" t="s">
        <v>63</v>
      </c>
      <c r="I2582" s="846">
        <f>SUM(I2580:I2581)</f>
        <v>0.13539999999999999</v>
      </c>
    </row>
    <row r="2583" spans="1:9" ht="15" x14ac:dyDescent="0.25">
      <c r="A2583" s="862" t="s">
        <v>64</v>
      </c>
      <c r="B2583" s="842"/>
      <c r="C2583" s="863" t="s">
        <v>10</v>
      </c>
      <c r="D2583" s="863" t="s">
        <v>28</v>
      </c>
      <c r="E2583" s="740"/>
      <c r="F2583" s="735" t="s">
        <v>65</v>
      </c>
      <c r="G2583" s="740"/>
      <c r="H2583" s="842"/>
      <c r="I2583" s="853" t="s">
        <v>43</v>
      </c>
    </row>
    <row r="2584" spans="1:9" ht="15" x14ac:dyDescent="0.25">
      <c r="A2584" s="845"/>
      <c r="B2584" s="739"/>
      <c r="C2584" s="739"/>
      <c r="D2584" s="739"/>
      <c r="E2584" s="736" t="s">
        <v>66</v>
      </c>
      <c r="F2584" s="736" t="s">
        <v>67</v>
      </c>
      <c r="G2584" s="736" t="s">
        <v>68</v>
      </c>
      <c r="H2584" s="739"/>
      <c r="I2584" s="864"/>
    </row>
    <row r="2585" spans="1:9" ht="15" x14ac:dyDescent="0.25">
      <c r="A2585" s="849"/>
      <c r="B2585" s="842"/>
      <c r="C2585" s="842"/>
      <c r="D2585" s="842"/>
      <c r="E2585" s="842"/>
      <c r="F2585" s="842"/>
      <c r="G2585" s="842"/>
      <c r="H2585" s="850" t="s">
        <v>70</v>
      </c>
      <c r="I2585" s="889"/>
    </row>
    <row r="2586" spans="1:9" ht="15.75" thickBot="1" x14ac:dyDescent="0.3">
      <c r="A2586" s="865"/>
      <c r="B2586" s="747"/>
      <c r="C2586" s="747"/>
      <c r="D2586" s="747"/>
      <c r="E2586" s="747"/>
      <c r="F2586" s="747"/>
      <c r="G2586" s="747"/>
      <c r="H2586" s="649" t="s">
        <v>71</v>
      </c>
      <c r="I2586" s="876">
        <f>ROUND(I2585+I2582+I2578,2)</f>
        <v>1367.73</v>
      </c>
    </row>
    <row r="2587" spans="1:9" x14ac:dyDescent="0.25">
      <c r="A2587" s="849"/>
      <c r="B2587" s="839" t="s">
        <v>72</v>
      </c>
      <c r="C2587" s="842"/>
      <c r="D2587" s="842"/>
      <c r="E2587" s="842"/>
      <c r="F2587" s="842"/>
      <c r="G2587" s="842"/>
      <c r="H2587" s="842"/>
      <c r="I2587" s="867"/>
    </row>
    <row r="2588" spans="1:9" x14ac:dyDescent="0.25">
      <c r="A2588" s="849"/>
      <c r="B2588" s="842"/>
      <c r="C2588" s="842"/>
      <c r="D2588" s="842"/>
      <c r="E2588" s="842"/>
      <c r="F2588" s="842"/>
      <c r="G2588" s="842"/>
      <c r="H2588" s="842"/>
      <c r="I2588" s="867"/>
    </row>
    <row r="2589" spans="1:9" ht="18" x14ac:dyDescent="0.25">
      <c r="A2589" s="822" t="s">
        <v>1205</v>
      </c>
      <c r="B2589" s="823"/>
      <c r="C2589" s="823"/>
      <c r="D2589" s="824"/>
      <c r="E2589" s="823"/>
      <c r="F2589" s="825"/>
      <c r="G2589" s="824"/>
      <c r="H2589" s="823"/>
      <c r="I2589" s="826"/>
    </row>
    <row r="2590" spans="1:9" ht="15.75" x14ac:dyDescent="0.25">
      <c r="A2590" s="877" t="s">
        <v>0</v>
      </c>
      <c r="B2590" s="878"/>
      <c r="C2590" s="828"/>
      <c r="D2590" s="829" t="str">
        <f>$D$3</f>
        <v>Julho/2022</v>
      </c>
      <c r="E2590" s="828"/>
      <c r="F2590" s="828"/>
      <c r="G2590" s="830" t="s">
        <v>1</v>
      </c>
      <c r="H2590" s="879">
        <v>76.89</v>
      </c>
      <c r="I2590" s="831" t="s">
        <v>136</v>
      </c>
    </row>
    <row r="2591" spans="1:9" ht="31.5" x14ac:dyDescent="0.25">
      <c r="A2591" s="832">
        <v>5503041</v>
      </c>
      <c r="B2591" s="817" t="s">
        <v>1275</v>
      </c>
      <c r="C2591" s="745" t="str">
        <f>I2590</f>
        <v>un</v>
      </c>
      <c r="D2591" s="749">
        <f>I2620</f>
        <v>7.71</v>
      </c>
      <c r="E2591" s="746"/>
      <c r="F2591" s="746"/>
      <c r="G2591" s="746"/>
      <c r="H2591" s="733"/>
      <c r="I2591" s="833" t="s">
        <v>5</v>
      </c>
    </row>
    <row r="2592" spans="1:9" ht="15.75" x14ac:dyDescent="0.25">
      <c r="A2592" s="834"/>
      <c r="B2592" s="828"/>
      <c r="C2592" s="828"/>
      <c r="D2592" s="815" t="s">
        <v>6</v>
      </c>
      <c r="E2592" s="816"/>
      <c r="F2592" s="815" t="s">
        <v>7</v>
      </c>
      <c r="G2592" s="816"/>
      <c r="H2592" s="828"/>
      <c r="I2592" s="835" t="s">
        <v>8</v>
      </c>
    </row>
    <row r="2593" spans="1:9" ht="15.75" x14ac:dyDescent="0.25">
      <c r="A2593" s="836" t="s">
        <v>9</v>
      </c>
      <c r="B2593" s="746"/>
      <c r="C2593" s="734" t="s">
        <v>10</v>
      </c>
      <c r="D2593" s="734" t="s">
        <v>11</v>
      </c>
      <c r="E2593" s="734" t="s">
        <v>12</v>
      </c>
      <c r="F2593" s="734" t="s">
        <v>13</v>
      </c>
      <c r="G2593" s="734" t="s">
        <v>14</v>
      </c>
      <c r="H2593" s="746"/>
      <c r="I2593" s="837" t="s">
        <v>15</v>
      </c>
    </row>
    <row r="2594" spans="1:9" x14ac:dyDescent="0.25">
      <c r="A2594" s="838" t="s">
        <v>193</v>
      </c>
      <c r="B2594" s="922" t="str">
        <f>VLOOKUP(A2594,Equipamento!$A$8:$E$91,2,0)</f>
        <v>Caminhão tanque com capacidade de 10.000 l - 188 kW</v>
      </c>
      <c r="C2594" s="881">
        <v>1</v>
      </c>
      <c r="D2594" s="873">
        <v>0.41</v>
      </c>
      <c r="E2594" s="873">
        <f>1-D2594</f>
        <v>0.59000000000000008</v>
      </c>
      <c r="F2594" s="841">
        <f>VLOOKUP(A2594,Equipamento!$A$8:$E$91,4,0)</f>
        <v>370.01780000000002</v>
      </c>
      <c r="G2594" s="841">
        <f>VLOOKUP(A2594,Equipamento!$A$8:$E$91,5,0)</f>
        <v>74.020200000000003</v>
      </c>
      <c r="H2594" s="842"/>
      <c r="I2594" s="843">
        <f>ROUND(C2594*D2594*F2594+C2594*E2594*G2594,4)</f>
        <v>195.3792</v>
      </c>
    </row>
    <row r="2595" spans="1:9" x14ac:dyDescent="0.25">
      <c r="A2595" s="838" t="s">
        <v>195</v>
      </c>
      <c r="B2595" s="922" t="str">
        <f>VLOOKUP(A2595,Equipamento!$A$8:$E$91,2,0)</f>
        <v>Grade de 24 discos rebocável de 24"</v>
      </c>
      <c r="C2595" s="881">
        <v>1</v>
      </c>
      <c r="D2595" s="873">
        <v>0.24</v>
      </c>
      <c r="E2595" s="873">
        <f t="shared" ref="E2595:E2598" si="203">1-D2595</f>
        <v>0.76</v>
      </c>
      <c r="F2595" s="841">
        <f>VLOOKUP(A2595,Equipamento!$A$8:$E$91,4,0)</f>
        <v>4.7868000000000004</v>
      </c>
      <c r="G2595" s="841">
        <f>VLOOKUP(A2595,Equipamento!$A$8:$E$91,5,0)</f>
        <v>3.3334000000000001</v>
      </c>
      <c r="H2595" s="842"/>
      <c r="I2595" s="843">
        <f>ROUND(C2595*D2595*F2595+C2595*E2595*G2595,4)</f>
        <v>3.6821999999999999</v>
      </c>
    </row>
    <row r="2596" spans="1:9" x14ac:dyDescent="0.25">
      <c r="A2596" s="838" t="s">
        <v>197</v>
      </c>
      <c r="B2596" s="922" t="str">
        <f>VLOOKUP(A2596,Equipamento!$A$8:$E$91,2,0)</f>
        <v>Motoniveladora - 93 kW</v>
      </c>
      <c r="C2596" s="881">
        <v>1</v>
      </c>
      <c r="D2596" s="873">
        <v>0.13</v>
      </c>
      <c r="E2596" s="873">
        <f t="shared" si="203"/>
        <v>0.87</v>
      </c>
      <c r="F2596" s="841">
        <f>VLOOKUP(A2596,Equipamento!$A$8:$E$91,4,0)</f>
        <v>249.71969999999999</v>
      </c>
      <c r="G2596" s="841">
        <f>VLOOKUP(A2596,Equipamento!$A$8:$E$91,5,0)</f>
        <v>90.954700000000003</v>
      </c>
      <c r="H2596" s="842"/>
      <c r="I2596" s="843">
        <f>ROUND(C2596*D2596*F2596+C2596*E2596*G2596,4)</f>
        <v>111.5942</v>
      </c>
    </row>
    <row r="2597" spans="1:9" x14ac:dyDescent="0.25">
      <c r="A2597" s="838" t="s">
        <v>199</v>
      </c>
      <c r="B2597" s="922" t="str">
        <f>VLOOKUP(A2597,Equipamento!$A$8:$E$91,2,0)</f>
        <v>Rolo compactador pé de carneiro vibratório autopropelido de 11,6 t - 82 kW</v>
      </c>
      <c r="C2597" s="881">
        <v>1</v>
      </c>
      <c r="D2597" s="873">
        <v>1</v>
      </c>
      <c r="E2597" s="873">
        <f t="shared" si="203"/>
        <v>0</v>
      </c>
      <c r="F2597" s="841">
        <f>VLOOKUP(A2597,Equipamento!$A$8:$E$91,4,0)</f>
        <v>192.62309999999999</v>
      </c>
      <c r="G2597" s="841">
        <f>VLOOKUP(A2597,Equipamento!$A$8:$E$91,5,0)</f>
        <v>68.183400000000006</v>
      </c>
      <c r="H2597" s="842"/>
      <c r="I2597" s="843">
        <f>ROUND(C2597*D2597*F2597+C2597*E2597*G2597,4)</f>
        <v>192.62309999999999</v>
      </c>
    </row>
    <row r="2598" spans="1:9" x14ac:dyDescent="0.25">
      <c r="A2598" s="838" t="s">
        <v>201</v>
      </c>
      <c r="B2598" s="922" t="str">
        <f>VLOOKUP(A2598,Equipamento!$A$8:$E$91,2,0)</f>
        <v>Trator agrícola - 77 kW</v>
      </c>
      <c r="C2598" s="881">
        <v>1</v>
      </c>
      <c r="D2598" s="873">
        <v>0.24</v>
      </c>
      <c r="E2598" s="873">
        <f t="shared" si="203"/>
        <v>0.76</v>
      </c>
      <c r="F2598" s="841">
        <f>VLOOKUP(A2598,Equipamento!$A$8:$E$91,4,0)</f>
        <v>137.35069999999999</v>
      </c>
      <c r="G2598" s="841">
        <f>VLOOKUP(A2598,Equipamento!$A$8:$E$91,5,0)</f>
        <v>32.051900000000003</v>
      </c>
      <c r="H2598" s="842"/>
      <c r="I2598" s="843">
        <f>ROUND(C2598*D2598*F2598+C2598*E2598*G2598,4)</f>
        <v>57.323599999999999</v>
      </c>
    </row>
    <row r="2599" spans="1:9" ht="15" x14ac:dyDescent="0.25">
      <c r="A2599" s="845"/>
      <c r="B2599" s="739"/>
      <c r="C2599" s="750"/>
      <c r="D2599" s="739"/>
      <c r="E2599" s="739"/>
      <c r="F2599" s="739"/>
      <c r="G2599" s="739"/>
      <c r="H2599" s="646" t="s">
        <v>26</v>
      </c>
      <c r="I2599" s="846">
        <f>SUM(I2594:I2598)</f>
        <v>560.60230000000001</v>
      </c>
    </row>
    <row r="2600" spans="1:9" ht="15" x14ac:dyDescent="0.25">
      <c r="A2600" s="847" t="s">
        <v>27</v>
      </c>
      <c r="B2600" s="740"/>
      <c r="C2600" s="737" t="s">
        <v>10</v>
      </c>
      <c r="D2600" s="735" t="s">
        <v>28</v>
      </c>
      <c r="E2600" s="740"/>
      <c r="F2600" s="735" t="s">
        <v>29</v>
      </c>
      <c r="G2600" s="740"/>
      <c r="H2600" s="740"/>
      <c r="I2600" s="848" t="s">
        <v>30</v>
      </c>
    </row>
    <row r="2601" spans="1:9" x14ac:dyDescent="0.25">
      <c r="A2601" s="838" t="s">
        <v>34</v>
      </c>
      <c r="B2601" s="839" t="str">
        <f>VLOOKUP(A2601,'Mão de obra'!$A$3:$E$34,2,0)</f>
        <v>Servente</v>
      </c>
      <c r="C2601" s="881">
        <v>1</v>
      </c>
      <c r="D2601" s="840" t="s">
        <v>33</v>
      </c>
      <c r="E2601" s="842"/>
      <c r="F2601" s="841">
        <f>VLOOKUP(A2601,'Mão de obra'!$A$3:$E$34,5,0)</f>
        <v>16.700700000000001</v>
      </c>
      <c r="G2601" s="842"/>
      <c r="H2601" s="842"/>
      <c r="I2601" s="843">
        <f t="shared" ref="I2601" si="204">ROUND(C2601*F2601,4)</f>
        <v>16.700700000000001</v>
      </c>
    </row>
    <row r="2602" spans="1:9" ht="15" x14ac:dyDescent="0.25">
      <c r="A2602" s="849"/>
      <c r="B2602" s="842"/>
      <c r="C2602" s="882"/>
      <c r="D2602" s="842"/>
      <c r="E2602" s="842"/>
      <c r="F2602" s="842"/>
      <c r="G2602" s="842"/>
      <c r="H2602" s="850" t="s">
        <v>36</v>
      </c>
      <c r="I2602" s="851">
        <f>SUM(I2601:I2601)</f>
        <v>16.700700000000001</v>
      </c>
    </row>
    <row r="2603" spans="1:9" ht="15" x14ac:dyDescent="0.25">
      <c r="A2603" s="845"/>
      <c r="B2603" s="739"/>
      <c r="C2603" s="750"/>
      <c r="D2603" s="739"/>
      <c r="E2603" s="739"/>
      <c r="F2603" s="739"/>
      <c r="G2603" s="739"/>
      <c r="H2603" s="646" t="s">
        <v>37</v>
      </c>
      <c r="I2603" s="846">
        <f>I2602+I2599</f>
        <v>577.303</v>
      </c>
    </row>
    <row r="2604" spans="1:9" ht="15" x14ac:dyDescent="0.25">
      <c r="A2604" s="849"/>
      <c r="B2604" s="842"/>
      <c r="C2604" s="882"/>
      <c r="D2604" s="842"/>
      <c r="E2604" s="842"/>
      <c r="F2604" s="842"/>
      <c r="G2604" s="842"/>
      <c r="H2604" s="850" t="s">
        <v>38</v>
      </c>
      <c r="I2604" s="853">
        <f>ROUND(I2603/H2590,4)</f>
        <v>7.5082000000000004</v>
      </c>
    </row>
    <row r="2605" spans="1:9" ht="15" x14ac:dyDescent="0.25">
      <c r="A2605" s="849"/>
      <c r="B2605" s="842"/>
      <c r="C2605" s="882"/>
      <c r="D2605" s="842"/>
      <c r="E2605" s="842"/>
      <c r="F2605" s="842"/>
      <c r="G2605" s="842"/>
      <c r="H2605" s="850" t="s">
        <v>39</v>
      </c>
      <c r="I2605" s="853">
        <v>0.20549999999999999</v>
      </c>
    </row>
    <row r="2606" spans="1:9" ht="15" x14ac:dyDescent="0.25">
      <c r="A2606" s="845"/>
      <c r="B2606" s="739"/>
      <c r="C2606" s="750"/>
      <c r="D2606" s="739"/>
      <c r="E2606" s="739"/>
      <c r="F2606" s="739"/>
      <c r="G2606" s="739"/>
      <c r="H2606" s="646" t="s">
        <v>40</v>
      </c>
      <c r="I2606" s="874">
        <v>0</v>
      </c>
    </row>
    <row r="2607" spans="1:9" ht="15" x14ac:dyDescent="0.25">
      <c r="A2607" s="847" t="s">
        <v>41</v>
      </c>
      <c r="B2607" s="740"/>
      <c r="C2607" s="737" t="s">
        <v>10</v>
      </c>
      <c r="D2607" s="735" t="s">
        <v>28</v>
      </c>
      <c r="E2607" s="740"/>
      <c r="F2607" s="735" t="s">
        <v>42</v>
      </c>
      <c r="G2607" s="740"/>
      <c r="H2607" s="740"/>
      <c r="I2607" s="848" t="s">
        <v>43</v>
      </c>
    </row>
    <row r="2608" spans="1:9" x14ac:dyDescent="0.25">
      <c r="A2608" s="838"/>
      <c r="B2608" s="839"/>
      <c r="C2608" s="881"/>
      <c r="D2608" s="840"/>
      <c r="E2608" s="842"/>
      <c r="F2608" s="841"/>
      <c r="G2608" s="842"/>
      <c r="H2608" s="842"/>
      <c r="I2608" s="843">
        <f>ROUND(C2608*F2608,4)</f>
        <v>0</v>
      </c>
    </row>
    <row r="2609" spans="1:9" ht="15" x14ac:dyDescent="0.25">
      <c r="A2609" s="845"/>
      <c r="B2609" s="739"/>
      <c r="C2609" s="750"/>
      <c r="D2609" s="739"/>
      <c r="E2609" s="739"/>
      <c r="F2609" s="739"/>
      <c r="G2609" s="739"/>
      <c r="H2609" s="646" t="s">
        <v>51</v>
      </c>
      <c r="I2609" s="846">
        <f>SUM(I2608:I2608)</f>
        <v>0</v>
      </c>
    </row>
    <row r="2610" spans="1:9" ht="15" x14ac:dyDescent="0.25">
      <c r="A2610" s="847" t="s">
        <v>52</v>
      </c>
      <c r="B2610" s="740"/>
      <c r="C2610" s="737" t="s">
        <v>10</v>
      </c>
      <c r="D2610" s="735" t="s">
        <v>28</v>
      </c>
      <c r="E2610" s="740"/>
      <c r="F2610" s="735" t="s">
        <v>43</v>
      </c>
      <c r="G2610" s="740"/>
      <c r="H2610" s="740"/>
      <c r="I2610" s="856" t="s">
        <v>43</v>
      </c>
    </row>
    <row r="2611" spans="1:9" x14ac:dyDescent="0.25">
      <c r="A2611" s="919"/>
      <c r="B2611" s="884"/>
      <c r="C2611" s="890"/>
      <c r="D2611" s="920"/>
      <c r="E2611" s="884"/>
      <c r="F2611" s="917"/>
      <c r="G2611" s="842"/>
      <c r="H2611" s="842"/>
      <c r="I2611" s="892">
        <v>0</v>
      </c>
    </row>
    <row r="2612" spans="1:9" ht="15" x14ac:dyDescent="0.25">
      <c r="A2612" s="834"/>
      <c r="B2612" s="828"/>
      <c r="C2612" s="828"/>
      <c r="D2612" s="828"/>
      <c r="E2612" s="884"/>
      <c r="F2612" s="917"/>
      <c r="G2612" s="884"/>
      <c r="H2612" s="850" t="s">
        <v>53</v>
      </c>
      <c r="I2612" s="892">
        <f>I2611</f>
        <v>0</v>
      </c>
    </row>
    <row r="2613" spans="1:9" ht="15" x14ac:dyDescent="0.25">
      <c r="A2613" s="858"/>
      <c r="B2613" s="746"/>
      <c r="C2613" s="746"/>
      <c r="D2613" s="746"/>
      <c r="E2613" s="741"/>
      <c r="F2613" s="741"/>
      <c r="G2613" s="741"/>
      <c r="H2613" s="646" t="s">
        <v>54</v>
      </c>
      <c r="I2613" s="846">
        <f>I2612+I2609+I2604+I2605+I2606</f>
        <v>7.7137000000000002</v>
      </c>
    </row>
    <row r="2614" spans="1:9" ht="15.75" x14ac:dyDescent="0.25">
      <c r="A2614" s="860" t="s">
        <v>55</v>
      </c>
      <c r="B2614" s="816"/>
      <c r="C2614" s="815" t="s">
        <v>56</v>
      </c>
      <c r="D2614" s="815" t="s">
        <v>10</v>
      </c>
      <c r="E2614" s="815" t="s">
        <v>28</v>
      </c>
      <c r="F2614" s="815" t="s">
        <v>43</v>
      </c>
      <c r="G2614" s="816"/>
      <c r="H2614" s="816"/>
      <c r="I2614" s="861" t="s">
        <v>43</v>
      </c>
    </row>
    <row r="2615" spans="1:9" x14ac:dyDescent="0.25">
      <c r="A2615" s="838"/>
      <c r="B2615" s="884"/>
      <c r="C2615" s="897"/>
      <c r="D2615" s="881"/>
      <c r="E2615" s="873"/>
      <c r="F2615" s="841"/>
      <c r="G2615" s="841"/>
      <c r="H2615" s="842"/>
      <c r="I2615" s="843">
        <f>ROUND(F2615*D2615,4)</f>
        <v>0</v>
      </c>
    </row>
    <row r="2616" spans="1:9" ht="15" x14ac:dyDescent="0.25">
      <c r="A2616" s="845"/>
      <c r="B2616" s="739"/>
      <c r="C2616" s="804"/>
      <c r="D2616" s="739"/>
      <c r="E2616" s="739"/>
      <c r="F2616" s="739"/>
      <c r="G2616" s="739"/>
      <c r="H2616" s="646" t="s">
        <v>63</v>
      </c>
      <c r="I2616" s="846">
        <f>SUM(I2615:I2615)</f>
        <v>0</v>
      </c>
    </row>
    <row r="2617" spans="1:9" ht="15" x14ac:dyDescent="0.25">
      <c r="A2617" s="862" t="s">
        <v>64</v>
      </c>
      <c r="B2617" s="842"/>
      <c r="C2617" s="863" t="s">
        <v>10</v>
      </c>
      <c r="D2617" s="863" t="s">
        <v>28</v>
      </c>
      <c r="E2617" s="740"/>
      <c r="F2617" s="735" t="s">
        <v>65</v>
      </c>
      <c r="G2617" s="740"/>
      <c r="H2617" s="842"/>
      <c r="I2617" s="853" t="s">
        <v>43</v>
      </c>
    </row>
    <row r="2618" spans="1:9" ht="15" x14ac:dyDescent="0.25">
      <c r="A2618" s="845"/>
      <c r="B2618" s="739"/>
      <c r="C2618" s="739"/>
      <c r="D2618" s="739"/>
      <c r="E2618" s="736" t="s">
        <v>66</v>
      </c>
      <c r="F2618" s="736" t="s">
        <v>67</v>
      </c>
      <c r="G2618" s="736" t="s">
        <v>68</v>
      </c>
      <c r="H2618" s="739"/>
      <c r="I2618" s="864"/>
    </row>
    <row r="2619" spans="1:9" ht="15" x14ac:dyDescent="0.25">
      <c r="A2619" s="849"/>
      <c r="B2619" s="842"/>
      <c r="C2619" s="842"/>
      <c r="D2619" s="842"/>
      <c r="E2619" s="842"/>
      <c r="F2619" s="842"/>
      <c r="G2619" s="842"/>
      <c r="H2619" s="850" t="s">
        <v>70</v>
      </c>
      <c r="I2619" s="889"/>
    </row>
    <row r="2620" spans="1:9" ht="15.75" thickBot="1" x14ac:dyDescent="0.3">
      <c r="A2620" s="865"/>
      <c r="B2620" s="747"/>
      <c r="C2620" s="747"/>
      <c r="D2620" s="747"/>
      <c r="E2620" s="747"/>
      <c r="F2620" s="747"/>
      <c r="G2620" s="747"/>
      <c r="H2620" s="649" t="s">
        <v>71</v>
      </c>
      <c r="I2620" s="876">
        <f>ROUND(I2619+I2616+I2613,2)</f>
        <v>7.71</v>
      </c>
    </row>
    <row r="2621" spans="1:9" x14ac:dyDescent="0.25">
      <c r="A2621" s="849"/>
      <c r="B2621" s="839" t="s">
        <v>72</v>
      </c>
      <c r="C2621" s="842"/>
      <c r="D2621" s="842"/>
      <c r="E2621" s="842"/>
      <c r="F2621" s="842"/>
      <c r="G2621" s="842"/>
      <c r="H2621" s="842"/>
      <c r="I2621" s="867"/>
    </row>
    <row r="2622" spans="1:9" x14ac:dyDescent="0.25">
      <c r="A2622" s="849"/>
      <c r="B2622" s="842"/>
      <c r="C2622" s="842"/>
      <c r="D2622" s="842"/>
      <c r="E2622" s="842"/>
      <c r="F2622" s="842"/>
      <c r="G2622" s="842"/>
      <c r="H2622" s="842"/>
      <c r="I2622" s="867"/>
    </row>
    <row r="2623" spans="1:9" ht="18" x14ac:dyDescent="0.25">
      <c r="A2623" s="822" t="s">
        <v>1368</v>
      </c>
      <c r="B2623" s="823"/>
      <c r="C2623" s="823"/>
      <c r="D2623" s="824"/>
      <c r="E2623" s="823"/>
      <c r="F2623" s="825"/>
      <c r="G2623" s="824"/>
      <c r="H2623" s="823"/>
      <c r="I2623" s="826"/>
    </row>
    <row r="2624" spans="1:9" ht="15.75" x14ac:dyDescent="0.25">
      <c r="A2624" s="827" t="s">
        <v>0</v>
      </c>
      <c r="B2624" s="828"/>
      <c r="C2624" s="828"/>
      <c r="D2624" s="829" t="str">
        <f>$D$3</f>
        <v>Julho/2022</v>
      </c>
      <c r="E2624" s="828"/>
      <c r="F2624" s="828"/>
      <c r="G2624" s="830" t="s">
        <v>1</v>
      </c>
      <c r="H2624" s="872">
        <v>4.5199999999999996</v>
      </c>
      <c r="I2624" s="831" t="s">
        <v>136</v>
      </c>
    </row>
    <row r="2625" spans="1:9" ht="15.75" x14ac:dyDescent="0.25">
      <c r="A2625" s="880">
        <v>3713873</v>
      </c>
      <c r="B2625" s="1099" t="s">
        <v>1369</v>
      </c>
      <c r="C2625" s="1099"/>
      <c r="D2625" s="1099"/>
      <c r="E2625" s="1099"/>
      <c r="F2625" s="1099"/>
      <c r="G2625" s="746"/>
      <c r="H2625" s="733"/>
      <c r="I2625" s="833" t="s">
        <v>5</v>
      </c>
    </row>
    <row r="2626" spans="1:9" ht="15.75" x14ac:dyDescent="0.25">
      <c r="A2626" s="834"/>
      <c r="B2626" s="828"/>
      <c r="C2626" s="828"/>
      <c r="D2626" s="1100" t="s">
        <v>6</v>
      </c>
      <c r="E2626" s="1101"/>
      <c r="F2626" s="1100" t="s">
        <v>7</v>
      </c>
      <c r="G2626" s="1101"/>
      <c r="H2626" s="828"/>
      <c r="I2626" s="835" t="s">
        <v>8</v>
      </c>
    </row>
    <row r="2627" spans="1:9" ht="15.75" x14ac:dyDescent="0.25">
      <c r="A2627" s="836" t="s">
        <v>9</v>
      </c>
      <c r="B2627" s="746"/>
      <c r="C2627" s="734" t="s">
        <v>10</v>
      </c>
      <c r="D2627" s="734" t="s">
        <v>11</v>
      </c>
      <c r="E2627" s="734" t="s">
        <v>12</v>
      </c>
      <c r="F2627" s="734" t="s">
        <v>13</v>
      </c>
      <c r="G2627" s="734" t="s">
        <v>14</v>
      </c>
      <c r="H2627" s="746"/>
      <c r="I2627" s="837" t="s">
        <v>15</v>
      </c>
    </row>
    <row r="2628" spans="1:9" ht="42.75" x14ac:dyDescent="0.25">
      <c r="A2628" s="838" t="s">
        <v>1094</v>
      </c>
      <c r="B2628" s="839" t="s">
        <v>1095</v>
      </c>
      <c r="C2628" s="891">
        <v>1</v>
      </c>
      <c r="D2628" s="891">
        <v>1</v>
      </c>
      <c r="E2628" s="840">
        <v>0</v>
      </c>
      <c r="F2628" s="841">
        <v>303.54930000000002</v>
      </c>
      <c r="G2628" s="841">
        <v>129.42240000000001</v>
      </c>
      <c r="H2628" s="842"/>
      <c r="I2628" s="892">
        <f>ROUND(C2628*(D2628*F2628+E2628*G2628),4)</f>
        <v>303.54930000000002</v>
      </c>
    </row>
    <row r="2629" spans="1:9" ht="15" x14ac:dyDescent="0.25">
      <c r="A2629" s="845"/>
      <c r="B2629" s="739"/>
      <c r="C2629" s="739"/>
      <c r="D2629" s="739"/>
      <c r="E2629" s="739"/>
      <c r="F2629" s="739"/>
      <c r="G2629" s="739"/>
      <c r="H2629" s="646" t="s">
        <v>26</v>
      </c>
      <c r="I2629" s="874">
        <f>SUM(I2628:I2628)</f>
        <v>303.54930000000002</v>
      </c>
    </row>
    <row r="2630" spans="1:9" ht="15" x14ac:dyDescent="0.25">
      <c r="A2630" s="847" t="s">
        <v>27</v>
      </c>
      <c r="B2630" s="740"/>
      <c r="C2630" s="735" t="s">
        <v>10</v>
      </c>
      <c r="D2630" s="735" t="s">
        <v>28</v>
      </c>
      <c r="E2630" s="740"/>
      <c r="F2630" s="735" t="s">
        <v>29</v>
      </c>
      <c r="G2630" s="740"/>
      <c r="H2630" s="740"/>
      <c r="I2630" s="848" t="s">
        <v>30</v>
      </c>
    </row>
    <row r="2631" spans="1:9" x14ac:dyDescent="0.25">
      <c r="A2631" s="838" t="s">
        <v>219</v>
      </c>
      <c r="B2631" s="839" t="s">
        <v>220</v>
      </c>
      <c r="C2631" s="881">
        <v>1</v>
      </c>
      <c r="D2631" s="840" t="s">
        <v>33</v>
      </c>
      <c r="E2631" s="842"/>
      <c r="F2631" s="841">
        <f>VLOOKUP(A2631,'Mão de obra'!$A$3:$E$34,5,0)</f>
        <v>29.901599999999998</v>
      </c>
      <c r="G2631" s="842"/>
      <c r="H2631" s="842"/>
      <c r="I2631" s="892">
        <f>ROUND(F2631*C2631,4)</f>
        <v>29.901599999999998</v>
      </c>
    </row>
    <row r="2632" spans="1:9" x14ac:dyDescent="0.25">
      <c r="A2632" s="838" t="s">
        <v>87</v>
      </c>
      <c r="B2632" s="839" t="s">
        <v>88</v>
      </c>
      <c r="C2632" s="881">
        <v>3</v>
      </c>
      <c r="D2632" s="840" t="s">
        <v>33</v>
      </c>
      <c r="E2632" s="842"/>
      <c r="F2632" s="841">
        <f>VLOOKUP(A2632,'Mão de obra'!$A$3:$E$34,5,0)</f>
        <v>18.384599999999999</v>
      </c>
      <c r="G2632" s="842"/>
      <c r="H2632" s="842"/>
      <c r="I2632" s="892">
        <f>ROUND(F2632*C2632,4)</f>
        <v>55.153799999999997</v>
      </c>
    </row>
    <row r="2633" spans="1:9" ht="15" x14ac:dyDescent="0.25">
      <c r="A2633" s="849"/>
      <c r="B2633" s="842"/>
      <c r="C2633" s="842"/>
      <c r="D2633" s="842"/>
      <c r="E2633" s="842"/>
      <c r="F2633" s="842"/>
      <c r="G2633" s="842"/>
      <c r="H2633" s="850" t="s">
        <v>36</v>
      </c>
      <c r="I2633" s="853">
        <f>I2632+I2631</f>
        <v>85.055399999999992</v>
      </c>
    </row>
    <row r="2634" spans="1:9" ht="15" x14ac:dyDescent="0.25">
      <c r="A2634" s="845"/>
      <c r="B2634" s="739"/>
      <c r="C2634" s="739"/>
      <c r="D2634" s="739"/>
      <c r="E2634" s="739"/>
      <c r="F2634" s="739"/>
      <c r="G2634" s="739"/>
      <c r="H2634" s="646" t="s">
        <v>37</v>
      </c>
      <c r="I2634" s="874">
        <f>I2633+I2629</f>
        <v>388.60469999999998</v>
      </c>
    </row>
    <row r="2635" spans="1:9" ht="15" x14ac:dyDescent="0.25">
      <c r="A2635" s="849"/>
      <c r="B2635" s="842"/>
      <c r="C2635" s="842"/>
      <c r="D2635" s="842"/>
      <c r="E2635" s="842"/>
      <c r="F2635" s="842"/>
      <c r="G2635" s="842"/>
      <c r="H2635" s="850" t="s">
        <v>38</v>
      </c>
      <c r="I2635" s="853">
        <f>ROUND(I2634/H2624,4)</f>
        <v>85.974500000000006</v>
      </c>
    </row>
    <row r="2636" spans="1:9" ht="15" x14ac:dyDescent="0.25">
      <c r="A2636" s="849"/>
      <c r="B2636" s="842"/>
      <c r="C2636" s="842"/>
      <c r="D2636" s="842"/>
      <c r="E2636" s="842"/>
      <c r="F2636" s="842"/>
      <c r="G2636" s="842"/>
      <c r="H2636" s="850" t="s">
        <v>39</v>
      </c>
      <c r="I2636" s="853">
        <v>0</v>
      </c>
    </row>
    <row r="2637" spans="1:9" ht="15" x14ac:dyDescent="0.25">
      <c r="A2637" s="845"/>
      <c r="B2637" s="739"/>
      <c r="C2637" s="739"/>
      <c r="D2637" s="739"/>
      <c r="E2637" s="739"/>
      <c r="F2637" s="739"/>
      <c r="G2637" s="739"/>
      <c r="H2637" s="646" t="s">
        <v>40</v>
      </c>
      <c r="I2637" s="874">
        <v>0</v>
      </c>
    </row>
    <row r="2638" spans="1:9" ht="15" x14ac:dyDescent="0.25">
      <c r="A2638" s="847" t="s">
        <v>41</v>
      </c>
      <c r="B2638" s="740"/>
      <c r="C2638" s="735" t="s">
        <v>10</v>
      </c>
      <c r="D2638" s="735" t="s">
        <v>28</v>
      </c>
      <c r="E2638" s="740"/>
      <c r="F2638" s="735" t="s">
        <v>42</v>
      </c>
      <c r="G2638" s="740"/>
      <c r="H2638" s="740"/>
      <c r="I2638" s="848" t="s">
        <v>43</v>
      </c>
    </row>
    <row r="2639" spans="1:9" ht="28.5" x14ac:dyDescent="0.25">
      <c r="A2639" s="838" t="s">
        <v>1366</v>
      </c>
      <c r="B2639" s="839" t="s">
        <v>1367</v>
      </c>
      <c r="C2639" s="873">
        <v>1</v>
      </c>
      <c r="D2639" s="840" t="s">
        <v>114</v>
      </c>
      <c r="E2639" s="842"/>
      <c r="F2639" s="841">
        <v>6722.6028999999999</v>
      </c>
      <c r="G2639" s="842"/>
      <c r="H2639" s="842"/>
      <c r="I2639" s="892">
        <f>ROUND(F2639*C2639,4)</f>
        <v>6722.6028999999999</v>
      </c>
    </row>
    <row r="2640" spans="1:9" ht="15" x14ac:dyDescent="0.25">
      <c r="A2640" s="845"/>
      <c r="B2640" s="739"/>
      <c r="C2640" s="739"/>
      <c r="D2640" s="739"/>
      <c r="E2640" s="739"/>
      <c r="F2640" s="739"/>
      <c r="G2640" s="739"/>
      <c r="H2640" s="646" t="s">
        <v>51</v>
      </c>
      <c r="I2640" s="874">
        <f>SUM(I2639:I2639)</f>
        <v>6722.6028999999999</v>
      </c>
    </row>
    <row r="2641" spans="1:9" ht="15" x14ac:dyDescent="0.25">
      <c r="A2641" s="847" t="s">
        <v>52</v>
      </c>
      <c r="B2641" s="740"/>
      <c r="C2641" s="735" t="s">
        <v>10</v>
      </c>
      <c r="D2641" s="735" t="s">
        <v>28</v>
      </c>
      <c r="E2641" s="740"/>
      <c r="F2641" s="735" t="s">
        <v>43</v>
      </c>
      <c r="G2641" s="740"/>
      <c r="H2641" s="740"/>
      <c r="I2641" s="856" t="s">
        <v>43</v>
      </c>
    </row>
    <row r="2642" spans="1:9" ht="15.75" x14ac:dyDescent="0.25">
      <c r="A2642" s="834"/>
      <c r="B2642" s="828"/>
      <c r="C2642" s="828"/>
      <c r="D2642" s="828"/>
      <c r="E2642" s="828"/>
      <c r="F2642" s="828"/>
      <c r="G2642" s="828"/>
      <c r="H2642" s="830" t="s">
        <v>53</v>
      </c>
      <c r="I2642" s="857"/>
    </row>
    <row r="2643" spans="1:9" ht="15.75" x14ac:dyDescent="0.25">
      <c r="A2643" s="858"/>
      <c r="B2643" s="746"/>
      <c r="C2643" s="746"/>
      <c r="D2643" s="746"/>
      <c r="E2643" s="746"/>
      <c r="F2643" s="746"/>
      <c r="G2643" s="746"/>
      <c r="H2643" s="648" t="s">
        <v>54</v>
      </c>
      <c r="I2643" s="893">
        <f>I2642+I2640+SUM(I2635:I2637)</f>
        <v>6808.5774000000001</v>
      </c>
    </row>
    <row r="2644" spans="1:9" ht="15.75" x14ac:dyDescent="0.25">
      <c r="A2644" s="860" t="s">
        <v>55</v>
      </c>
      <c r="B2644" s="816"/>
      <c r="C2644" s="815" t="s">
        <v>56</v>
      </c>
      <c r="D2644" s="815" t="s">
        <v>10</v>
      </c>
      <c r="E2644" s="815" t="s">
        <v>28</v>
      </c>
      <c r="F2644" s="815" t="s">
        <v>43</v>
      </c>
      <c r="G2644" s="816"/>
      <c r="H2644" s="816"/>
      <c r="I2644" s="861" t="s">
        <v>43</v>
      </c>
    </row>
    <row r="2645" spans="1:9" ht="28.5" x14ac:dyDescent="0.25">
      <c r="A2645" s="838" t="s">
        <v>1366</v>
      </c>
      <c r="B2645" s="839" t="s">
        <v>1370</v>
      </c>
      <c r="C2645" s="840">
        <v>5915373</v>
      </c>
      <c r="D2645" s="902">
        <v>0.22</v>
      </c>
      <c r="E2645" s="840" t="s">
        <v>59</v>
      </c>
      <c r="F2645" s="841">
        <v>15.48</v>
      </c>
      <c r="G2645" s="828"/>
      <c r="H2645" s="828"/>
      <c r="I2645" s="843">
        <f t="shared" ref="I2645" si="205">ROUND(F2645*D2645,4)</f>
        <v>3.4056000000000002</v>
      </c>
    </row>
    <row r="2646" spans="1:9" ht="15" x14ac:dyDescent="0.25">
      <c r="A2646" s="845"/>
      <c r="B2646" s="739"/>
      <c r="C2646" s="739"/>
      <c r="D2646" s="739"/>
      <c r="E2646" s="739"/>
      <c r="F2646" s="739"/>
      <c r="G2646" s="739"/>
      <c r="H2646" s="646" t="s">
        <v>63</v>
      </c>
      <c r="I2646" s="874">
        <f>SUM(I2645:I2645)</f>
        <v>3.4056000000000002</v>
      </c>
    </row>
    <row r="2647" spans="1:9" ht="15" x14ac:dyDescent="0.25">
      <c r="A2647" s="862" t="s">
        <v>64</v>
      </c>
      <c r="B2647" s="842"/>
      <c r="C2647" s="863" t="s">
        <v>10</v>
      </c>
      <c r="D2647" s="863" t="s">
        <v>28</v>
      </c>
      <c r="E2647" s="740"/>
      <c r="F2647" s="735" t="s">
        <v>65</v>
      </c>
      <c r="G2647" s="740"/>
      <c r="H2647" s="842"/>
      <c r="I2647" s="853" t="s">
        <v>43</v>
      </c>
    </row>
    <row r="2648" spans="1:9" ht="15" x14ac:dyDescent="0.25">
      <c r="A2648" s="845"/>
      <c r="B2648" s="739"/>
      <c r="C2648" s="739"/>
      <c r="D2648" s="739"/>
      <c r="E2648" s="736" t="s">
        <v>66</v>
      </c>
      <c r="F2648" s="736" t="s">
        <v>67</v>
      </c>
      <c r="G2648" s="736" t="s">
        <v>68</v>
      </c>
      <c r="H2648" s="739"/>
      <c r="I2648" s="864"/>
    </row>
    <row r="2649" spans="1:9" ht="28.5" x14ac:dyDescent="0.25">
      <c r="A2649" s="838" t="s">
        <v>1366</v>
      </c>
      <c r="B2649" s="839" t="s">
        <v>1370</v>
      </c>
      <c r="C2649" s="840">
        <f>D2645</f>
        <v>0.22</v>
      </c>
      <c r="D2649" s="840" t="s">
        <v>69</v>
      </c>
      <c r="E2649" s="844">
        <f>$I$1426</f>
        <v>1.22</v>
      </c>
      <c r="F2649" s="844">
        <f>$I$1452</f>
        <v>0.97</v>
      </c>
      <c r="G2649" s="844">
        <f>$I$1478</f>
        <v>0.79</v>
      </c>
      <c r="H2649" s="842"/>
      <c r="I2649" s="888">
        <v>0</v>
      </c>
    </row>
    <row r="2650" spans="1:9" ht="15" x14ac:dyDescent="0.25">
      <c r="A2650" s="849"/>
      <c r="B2650" s="842"/>
      <c r="C2650" s="842"/>
      <c r="D2650" s="842"/>
      <c r="E2650" s="842"/>
      <c r="F2650" s="842"/>
      <c r="G2650" s="842"/>
      <c r="H2650" s="850" t="s">
        <v>70</v>
      </c>
      <c r="I2650" s="853">
        <f>SUM(I2649:I2649)</f>
        <v>0</v>
      </c>
    </row>
    <row r="2651" spans="1:9" ht="15.75" thickBot="1" x14ac:dyDescent="0.3">
      <c r="A2651" s="865"/>
      <c r="B2651" s="747"/>
      <c r="C2651" s="747"/>
      <c r="D2651" s="747"/>
      <c r="E2651" s="747"/>
      <c r="F2651" s="747"/>
      <c r="G2651" s="747"/>
      <c r="H2651" s="649" t="s">
        <v>71</v>
      </c>
      <c r="I2651" s="894">
        <f>ROUND(I2650+I2646+I2643,2)</f>
        <v>6811.98</v>
      </c>
    </row>
    <row r="2652" spans="1:9" x14ac:dyDescent="0.25">
      <c r="A2652" s="849"/>
      <c r="B2652" s="839" t="s">
        <v>72</v>
      </c>
      <c r="C2652" s="842"/>
      <c r="D2652" s="842"/>
      <c r="E2652" s="842"/>
      <c r="F2652" s="842"/>
      <c r="G2652" s="842"/>
      <c r="H2652" s="842"/>
      <c r="I2652" s="867"/>
    </row>
    <row r="2653" spans="1:9" x14ac:dyDescent="0.25">
      <c r="A2653" s="849"/>
      <c r="B2653" s="842"/>
      <c r="C2653" s="842"/>
      <c r="D2653" s="842"/>
      <c r="E2653" s="842"/>
      <c r="F2653" s="842"/>
      <c r="G2653" s="842"/>
      <c r="H2653" s="842"/>
      <c r="I2653" s="867"/>
    </row>
    <row r="2654" spans="1:9" ht="18" x14ac:dyDescent="0.25">
      <c r="A2654" s="822" t="s">
        <v>1368</v>
      </c>
      <c r="B2654" s="823"/>
      <c r="C2654" s="823"/>
      <c r="D2654" s="824"/>
      <c r="E2654" s="823"/>
      <c r="F2654" s="825"/>
      <c r="G2654" s="824"/>
      <c r="H2654" s="823"/>
      <c r="I2654" s="826"/>
    </row>
    <row r="2655" spans="1:9" ht="15.75" x14ac:dyDescent="0.25">
      <c r="A2655" s="827" t="s">
        <v>0</v>
      </c>
      <c r="B2655" s="828"/>
      <c r="C2655" s="828"/>
      <c r="D2655" s="829" t="str">
        <f>$D$3</f>
        <v>Julho/2022</v>
      </c>
      <c r="E2655" s="828"/>
      <c r="F2655" s="828"/>
      <c r="G2655" s="830" t="s">
        <v>1</v>
      </c>
      <c r="H2655" s="872">
        <v>4.5199999999999996</v>
      </c>
      <c r="I2655" s="831" t="s">
        <v>136</v>
      </c>
    </row>
    <row r="2656" spans="1:9" ht="15.75" x14ac:dyDescent="0.25">
      <c r="A2656" s="880">
        <v>5213360</v>
      </c>
      <c r="B2656" s="1099" t="s">
        <v>1417</v>
      </c>
      <c r="C2656" s="1099"/>
      <c r="D2656" s="1099"/>
      <c r="E2656" s="1099"/>
      <c r="F2656" s="1099"/>
      <c r="G2656" s="746"/>
      <c r="H2656" s="733"/>
      <c r="I2656" s="833" t="s">
        <v>5</v>
      </c>
    </row>
    <row r="2657" spans="1:9" ht="15.75" x14ac:dyDescent="0.25">
      <c r="A2657" s="834"/>
      <c r="B2657" s="828"/>
      <c r="C2657" s="828"/>
      <c r="D2657" s="1100" t="s">
        <v>6</v>
      </c>
      <c r="E2657" s="1101"/>
      <c r="F2657" s="1100" t="s">
        <v>7</v>
      </c>
      <c r="G2657" s="1101"/>
      <c r="H2657" s="828"/>
      <c r="I2657" s="835" t="s">
        <v>8</v>
      </c>
    </row>
    <row r="2658" spans="1:9" ht="15.75" x14ac:dyDescent="0.25">
      <c r="A2658" s="836" t="s">
        <v>9</v>
      </c>
      <c r="B2658" s="746"/>
      <c r="C2658" s="734" t="s">
        <v>10</v>
      </c>
      <c r="D2658" s="734" t="s">
        <v>11</v>
      </c>
      <c r="E2658" s="734" t="s">
        <v>12</v>
      </c>
      <c r="F2658" s="734" t="s">
        <v>13</v>
      </c>
      <c r="G2658" s="734" t="s">
        <v>14</v>
      </c>
      <c r="H2658" s="746"/>
      <c r="I2658" s="837" t="s">
        <v>15</v>
      </c>
    </row>
    <row r="2659" spans="1:9" x14ac:dyDescent="0.25">
      <c r="A2659" s="838" t="s">
        <v>205</v>
      </c>
      <c r="B2659" s="839" t="s">
        <v>206</v>
      </c>
      <c r="C2659" s="891">
        <v>1</v>
      </c>
      <c r="D2659" s="891">
        <v>1</v>
      </c>
      <c r="E2659" s="840">
        <v>0</v>
      </c>
      <c r="F2659" s="841">
        <f>VLOOKUP(A2659,Equipamento!$A$8:$E$91,4,0)</f>
        <v>154.9059</v>
      </c>
      <c r="G2659" s="841">
        <f>VLOOKUP(A2659,Equipamento!$A$8:$E$91,5,0)</f>
        <v>49.278100000000002</v>
      </c>
      <c r="H2659" s="842"/>
      <c r="I2659" s="892">
        <f>ROUND(C2659*(D2659*F2659+E2659*G2659),4)</f>
        <v>154.9059</v>
      </c>
    </row>
    <row r="2660" spans="1:9" x14ac:dyDescent="0.25">
      <c r="A2660" s="838" t="s">
        <v>156</v>
      </c>
      <c r="B2660" s="839" t="s">
        <v>157</v>
      </c>
      <c r="C2660" s="891">
        <v>1</v>
      </c>
      <c r="D2660" s="891">
        <v>1</v>
      </c>
      <c r="E2660" s="840">
        <v>0</v>
      </c>
      <c r="F2660" s="841">
        <f>VLOOKUP(A2660,Equipamento!$A$8:$E$91,4,0)</f>
        <v>4.6314000000000002</v>
      </c>
      <c r="G2660" s="841">
        <f>VLOOKUP(A2660,Equipamento!$A$8:$E$91,5,0)</f>
        <v>0.221</v>
      </c>
      <c r="H2660" s="842"/>
      <c r="I2660" s="892">
        <f>ROUND(C2660*(D2660*F2660+E2660*G2660),4)</f>
        <v>4.6314000000000002</v>
      </c>
    </row>
    <row r="2661" spans="1:9" x14ac:dyDescent="0.25">
      <c r="A2661" s="838" t="s">
        <v>1418</v>
      </c>
      <c r="B2661" s="839" t="s">
        <v>1419</v>
      </c>
      <c r="C2661" s="891">
        <v>1</v>
      </c>
      <c r="D2661" s="891">
        <v>1</v>
      </c>
      <c r="E2661" s="840">
        <v>0</v>
      </c>
      <c r="F2661" s="841">
        <f>VLOOKUP(A2661,Equipamento!$A$8:$E$91,4,0)</f>
        <v>0.87270000000000003</v>
      </c>
      <c r="G2661" s="841">
        <f>VLOOKUP(A2661,Equipamento!$A$8:$E$91,5,0)</f>
        <v>0.48159999999999997</v>
      </c>
      <c r="H2661" s="842"/>
      <c r="I2661" s="892">
        <f>ROUND(C2661*(D2661*F2661+E2661*G2661),4)</f>
        <v>0.87270000000000003</v>
      </c>
    </row>
    <row r="2662" spans="1:9" ht="15" x14ac:dyDescent="0.25">
      <c r="A2662" s="845"/>
      <c r="B2662" s="739"/>
      <c r="C2662" s="739"/>
      <c r="D2662" s="739"/>
      <c r="E2662" s="739"/>
      <c r="F2662" s="739"/>
      <c r="G2662" s="739"/>
      <c r="H2662" s="646" t="s">
        <v>26</v>
      </c>
      <c r="I2662" s="874">
        <f>SUM(I2659:I2661)</f>
        <v>160.41000000000003</v>
      </c>
    </row>
    <row r="2663" spans="1:9" ht="15" x14ac:dyDescent="0.25">
      <c r="A2663" s="847" t="s">
        <v>27</v>
      </c>
      <c r="B2663" s="740"/>
      <c r="C2663" s="735" t="s">
        <v>10</v>
      </c>
      <c r="D2663" s="735" t="s">
        <v>28</v>
      </c>
      <c r="E2663" s="740"/>
      <c r="F2663" s="735" t="s">
        <v>29</v>
      </c>
      <c r="G2663" s="740"/>
      <c r="H2663" s="740"/>
      <c r="I2663" s="848" t="s">
        <v>30</v>
      </c>
    </row>
    <row r="2664" spans="1:9" x14ac:dyDescent="0.25">
      <c r="A2664" s="838" t="s">
        <v>219</v>
      </c>
      <c r="B2664" s="839" t="s">
        <v>220</v>
      </c>
      <c r="C2664" s="881">
        <v>1</v>
      </c>
      <c r="D2664" s="840" t="s">
        <v>33</v>
      </c>
      <c r="E2664" s="842"/>
      <c r="F2664" s="841">
        <f>VLOOKUP(A2664,'Mão de obra'!$A$3:$E$34,5,0)</f>
        <v>29.901599999999998</v>
      </c>
      <c r="G2664" s="842"/>
      <c r="H2664" s="842"/>
      <c r="I2664" s="892">
        <f>ROUND(F2664*C2664,4)</f>
        <v>29.901599999999998</v>
      </c>
    </row>
    <row r="2665" spans="1:9" x14ac:dyDescent="0.25">
      <c r="A2665" s="838" t="s">
        <v>34</v>
      </c>
      <c r="B2665" s="839" t="s">
        <v>88</v>
      </c>
      <c r="C2665" s="881">
        <v>5</v>
      </c>
      <c r="D2665" s="840" t="s">
        <v>33</v>
      </c>
      <c r="E2665" s="842"/>
      <c r="F2665" s="841">
        <f>VLOOKUP(A2665,'Mão de obra'!$A$3:$E$34,5,0)</f>
        <v>16.700700000000001</v>
      </c>
      <c r="G2665" s="842"/>
      <c r="H2665" s="842"/>
      <c r="I2665" s="892">
        <f>ROUND(F2665*C2665,4)</f>
        <v>83.503500000000003</v>
      </c>
    </row>
    <row r="2666" spans="1:9" ht="15" x14ac:dyDescent="0.25">
      <c r="A2666" s="849"/>
      <c r="B2666" s="842"/>
      <c r="C2666" s="842"/>
      <c r="D2666" s="842"/>
      <c r="E2666" s="842"/>
      <c r="F2666" s="842"/>
      <c r="G2666" s="842"/>
      <c r="H2666" s="850" t="s">
        <v>36</v>
      </c>
      <c r="I2666" s="853">
        <f>I2665+I2664</f>
        <v>113.4051</v>
      </c>
    </row>
    <row r="2667" spans="1:9" ht="15" x14ac:dyDescent="0.25">
      <c r="A2667" s="845"/>
      <c r="B2667" s="739"/>
      <c r="C2667" s="739"/>
      <c r="D2667" s="739"/>
      <c r="E2667" s="739"/>
      <c r="F2667" s="739"/>
      <c r="G2667" s="739"/>
      <c r="H2667" s="646" t="s">
        <v>37</v>
      </c>
      <c r="I2667" s="874">
        <f>I2666+I2662</f>
        <v>273.81510000000003</v>
      </c>
    </row>
    <row r="2668" spans="1:9" ht="15" x14ac:dyDescent="0.25">
      <c r="A2668" s="849"/>
      <c r="B2668" s="842"/>
      <c r="C2668" s="842"/>
      <c r="D2668" s="842"/>
      <c r="E2668" s="842"/>
      <c r="F2668" s="842"/>
      <c r="G2668" s="842"/>
      <c r="H2668" s="850" t="s">
        <v>38</v>
      </c>
      <c r="I2668" s="853">
        <f>ROUND(I2667/H2655,4)</f>
        <v>60.578600000000002</v>
      </c>
    </row>
    <row r="2669" spans="1:9" ht="15" x14ac:dyDescent="0.25">
      <c r="A2669" s="849"/>
      <c r="B2669" s="842"/>
      <c r="C2669" s="842"/>
      <c r="D2669" s="842"/>
      <c r="E2669" s="842"/>
      <c r="F2669" s="842"/>
      <c r="G2669" s="842"/>
      <c r="H2669" s="850" t="s">
        <v>39</v>
      </c>
      <c r="I2669" s="853">
        <v>0</v>
      </c>
    </row>
    <row r="2670" spans="1:9" ht="15" x14ac:dyDescent="0.25">
      <c r="A2670" s="845"/>
      <c r="B2670" s="739"/>
      <c r="C2670" s="739"/>
      <c r="D2670" s="739"/>
      <c r="E2670" s="739"/>
      <c r="F2670" s="739"/>
      <c r="G2670" s="739"/>
      <c r="H2670" s="646" t="s">
        <v>40</v>
      </c>
      <c r="I2670" s="874">
        <v>0</v>
      </c>
    </row>
    <row r="2671" spans="1:9" ht="15" x14ac:dyDescent="0.25">
      <c r="A2671" s="847" t="s">
        <v>41</v>
      </c>
      <c r="B2671" s="740"/>
      <c r="C2671" s="735" t="s">
        <v>10</v>
      </c>
      <c r="D2671" s="735" t="s">
        <v>28</v>
      </c>
      <c r="E2671" s="740"/>
      <c r="F2671" s="735" t="s">
        <v>42</v>
      </c>
      <c r="G2671" s="740"/>
      <c r="H2671" s="740"/>
      <c r="I2671" s="848" t="s">
        <v>43</v>
      </c>
    </row>
    <row r="2672" spans="1:9" x14ac:dyDescent="0.25">
      <c r="A2672" s="838" t="s">
        <v>1420</v>
      </c>
      <c r="B2672" s="839" t="s">
        <v>1421</v>
      </c>
      <c r="C2672" s="873">
        <v>0.10292</v>
      </c>
      <c r="D2672" s="840" t="s">
        <v>50</v>
      </c>
      <c r="E2672" s="842"/>
      <c r="F2672" s="841">
        <f>VLOOKUP(A2672,Material!$A$8:$D$108,4,0)</f>
        <v>28.984999999999999</v>
      </c>
      <c r="G2672" s="842"/>
      <c r="H2672" s="842"/>
      <c r="I2672" s="892">
        <f>ROUND(F2672*C2672,4)</f>
        <v>2.9830999999999999</v>
      </c>
    </row>
    <row r="2673" spans="1:9" x14ac:dyDescent="0.25">
      <c r="A2673" s="838" t="s">
        <v>1422</v>
      </c>
      <c r="B2673" s="839" t="s">
        <v>1423</v>
      </c>
      <c r="C2673" s="873">
        <v>3.4099999999999998E-3</v>
      </c>
      <c r="D2673" s="840" t="s">
        <v>136</v>
      </c>
      <c r="E2673" s="842"/>
      <c r="F2673" s="841">
        <f>VLOOKUP(A2673,Material!$A$8:$D$108,4,0)</f>
        <v>22.046099999999999</v>
      </c>
      <c r="G2673" s="842"/>
      <c r="H2673" s="842"/>
      <c r="I2673" s="892">
        <f t="shared" ref="I2673:I2674" si="206">ROUND(F2673*C2673,4)</f>
        <v>7.5200000000000003E-2</v>
      </c>
    </row>
    <row r="2674" spans="1:9" ht="28.5" x14ac:dyDescent="0.25">
      <c r="A2674" s="838" t="s">
        <v>1424</v>
      </c>
      <c r="B2674" s="839" t="s">
        <v>1425</v>
      </c>
      <c r="C2674" s="873">
        <v>1</v>
      </c>
      <c r="D2674" s="840" t="s">
        <v>136</v>
      </c>
      <c r="E2674" s="842"/>
      <c r="F2674" s="841">
        <f>VLOOKUP(A2674,Material!$A$8:$D$108,4,0)</f>
        <v>13.7712</v>
      </c>
      <c r="G2674" s="842"/>
      <c r="H2674" s="842"/>
      <c r="I2674" s="892">
        <f t="shared" si="206"/>
        <v>13.7712</v>
      </c>
    </row>
    <row r="2675" spans="1:9" ht="15" x14ac:dyDescent="0.25">
      <c r="A2675" s="845"/>
      <c r="B2675" s="739"/>
      <c r="C2675" s="739"/>
      <c r="D2675" s="739"/>
      <c r="E2675" s="739"/>
      <c r="F2675" s="739"/>
      <c r="G2675" s="739"/>
      <c r="H2675" s="646" t="s">
        <v>51</v>
      </c>
      <c r="I2675" s="874">
        <f>SUM(I2672:I2674)</f>
        <v>16.829499999999999</v>
      </c>
    </row>
    <row r="2676" spans="1:9" ht="15" x14ac:dyDescent="0.25">
      <c r="A2676" s="847" t="s">
        <v>52</v>
      </c>
      <c r="B2676" s="740"/>
      <c r="C2676" s="735" t="s">
        <v>10</v>
      </c>
      <c r="D2676" s="735" t="s">
        <v>28</v>
      </c>
      <c r="E2676" s="740"/>
      <c r="F2676" s="735" t="s">
        <v>43</v>
      </c>
      <c r="G2676" s="740"/>
      <c r="H2676" s="740"/>
      <c r="I2676" s="856" t="s">
        <v>43</v>
      </c>
    </row>
    <row r="2677" spans="1:9" ht="15.75" x14ac:dyDescent="0.25">
      <c r="A2677" s="834"/>
      <c r="B2677" s="828"/>
      <c r="C2677" s="828"/>
      <c r="D2677" s="828"/>
      <c r="E2677" s="828"/>
      <c r="F2677" s="828"/>
      <c r="G2677" s="828"/>
      <c r="H2677" s="830" t="s">
        <v>53</v>
      </c>
      <c r="I2677" s="857"/>
    </row>
    <row r="2678" spans="1:9" ht="15.75" x14ac:dyDescent="0.25">
      <c r="A2678" s="858"/>
      <c r="B2678" s="746"/>
      <c r="C2678" s="746"/>
      <c r="D2678" s="746"/>
      <c r="E2678" s="746"/>
      <c r="F2678" s="746"/>
      <c r="G2678" s="746"/>
      <c r="H2678" s="648" t="s">
        <v>54</v>
      </c>
      <c r="I2678" s="893">
        <f>I2677+I2675+SUM(I2668:I2670)</f>
        <v>77.408100000000005</v>
      </c>
    </row>
    <row r="2679" spans="1:9" ht="15.75" x14ac:dyDescent="0.25">
      <c r="A2679" s="860" t="s">
        <v>55</v>
      </c>
      <c r="B2679" s="816"/>
      <c r="C2679" s="815" t="s">
        <v>56</v>
      </c>
      <c r="D2679" s="815" t="s">
        <v>10</v>
      </c>
      <c r="E2679" s="815" t="s">
        <v>28</v>
      </c>
      <c r="F2679" s="815" t="s">
        <v>43</v>
      </c>
      <c r="G2679" s="816"/>
      <c r="H2679" s="816"/>
      <c r="I2679" s="861" t="s">
        <v>43</v>
      </c>
    </row>
    <row r="2680" spans="1:9" ht="28.5" x14ac:dyDescent="0.25">
      <c r="A2680" s="838" t="s">
        <v>1420</v>
      </c>
      <c r="B2680" s="839" t="s">
        <v>1426</v>
      </c>
      <c r="C2680" s="840" t="s">
        <v>62</v>
      </c>
      <c r="D2680" s="902">
        <v>1E-4</v>
      </c>
      <c r="E2680" s="840" t="s">
        <v>59</v>
      </c>
      <c r="F2680" s="841">
        <v>34.46</v>
      </c>
      <c r="G2680" s="828"/>
      <c r="H2680" s="828"/>
      <c r="I2680" s="843">
        <f t="shared" ref="I2680:I2681" si="207">ROUND(F2680*D2680,4)</f>
        <v>3.3999999999999998E-3</v>
      </c>
    </row>
    <row r="2681" spans="1:9" ht="28.5" x14ac:dyDescent="0.25">
      <c r="A2681" s="838" t="s">
        <v>1424</v>
      </c>
      <c r="B2681" s="839" t="s">
        <v>1427</v>
      </c>
      <c r="C2681" s="840" t="s">
        <v>62</v>
      </c>
      <c r="D2681" s="902">
        <v>1.6000000000000001E-4</v>
      </c>
      <c r="E2681" s="840" t="s">
        <v>59</v>
      </c>
      <c r="F2681" s="841">
        <v>34.46</v>
      </c>
      <c r="G2681" s="828"/>
      <c r="H2681" s="828"/>
      <c r="I2681" s="843">
        <f t="shared" si="207"/>
        <v>5.4999999999999997E-3</v>
      </c>
    </row>
    <row r="2682" spans="1:9" ht="15" x14ac:dyDescent="0.25">
      <c r="A2682" s="838"/>
      <c r="B2682" s="839"/>
      <c r="C2682" s="840"/>
      <c r="D2682" s="902"/>
      <c r="E2682" s="840"/>
      <c r="F2682" s="841"/>
      <c r="G2682" s="828"/>
      <c r="H2682" s="828"/>
      <c r="I2682" s="843"/>
    </row>
    <row r="2683" spans="1:9" ht="15" x14ac:dyDescent="0.25">
      <c r="A2683" s="845"/>
      <c r="B2683" s="739"/>
      <c r="C2683" s="739"/>
      <c r="D2683" s="739"/>
      <c r="E2683" s="739"/>
      <c r="F2683" s="739"/>
      <c r="G2683" s="739"/>
      <c r="H2683" s="646" t="s">
        <v>63</v>
      </c>
      <c r="I2683" s="846">
        <f>SUM(I2680:I2682)</f>
        <v>8.8999999999999999E-3</v>
      </c>
    </row>
    <row r="2684" spans="1:9" ht="15" x14ac:dyDescent="0.25">
      <c r="A2684" s="862" t="s">
        <v>64</v>
      </c>
      <c r="B2684" s="842"/>
      <c r="C2684" s="863" t="s">
        <v>10</v>
      </c>
      <c r="D2684" s="863" t="s">
        <v>28</v>
      </c>
      <c r="E2684" s="740"/>
      <c r="F2684" s="735" t="s">
        <v>65</v>
      </c>
      <c r="G2684" s="740"/>
      <c r="H2684" s="842"/>
      <c r="I2684" s="853" t="s">
        <v>43</v>
      </c>
    </row>
    <row r="2685" spans="1:9" ht="15" x14ac:dyDescent="0.25">
      <c r="A2685" s="845"/>
      <c r="B2685" s="739"/>
      <c r="C2685" s="739"/>
      <c r="D2685" s="739"/>
      <c r="E2685" s="736" t="s">
        <v>66</v>
      </c>
      <c r="F2685" s="736" t="s">
        <v>67</v>
      </c>
      <c r="G2685" s="736" t="s">
        <v>68</v>
      </c>
      <c r="H2685" s="739"/>
      <c r="I2685" s="864"/>
    </row>
    <row r="2686" spans="1:9" ht="28.5" x14ac:dyDescent="0.25">
      <c r="A2686" s="926" t="s">
        <v>1420</v>
      </c>
      <c r="B2686" s="927" t="s">
        <v>1426</v>
      </c>
      <c r="C2686" s="928">
        <v>1E-4</v>
      </c>
      <c r="D2686" s="929" t="s">
        <v>69</v>
      </c>
      <c r="E2686" s="929"/>
      <c r="F2686" s="929"/>
      <c r="G2686" s="929"/>
      <c r="H2686" s="842"/>
      <c r="I2686" s="888">
        <v>0</v>
      </c>
    </row>
    <row r="2687" spans="1:9" ht="28.5" x14ac:dyDescent="0.25">
      <c r="A2687" s="926" t="s">
        <v>1424</v>
      </c>
      <c r="B2687" s="927" t="s">
        <v>1427</v>
      </c>
      <c r="C2687" s="928">
        <v>1.6000000000000001E-4</v>
      </c>
      <c r="D2687" s="929" t="s">
        <v>69</v>
      </c>
      <c r="E2687" s="929"/>
      <c r="F2687" s="929"/>
      <c r="G2687" s="929"/>
      <c r="H2687" s="842"/>
      <c r="I2687" s="888">
        <v>0</v>
      </c>
    </row>
    <row r="2688" spans="1:9" ht="15" x14ac:dyDescent="0.25">
      <c r="A2688" s="849"/>
      <c r="B2688" s="842"/>
      <c r="C2688" s="842"/>
      <c r="D2688" s="842"/>
      <c r="E2688" s="842"/>
      <c r="F2688" s="842"/>
      <c r="G2688" s="842"/>
      <c r="H2688" s="850" t="s">
        <v>70</v>
      </c>
      <c r="I2688" s="853">
        <f>SUM(I2686:I2686)</f>
        <v>0</v>
      </c>
    </row>
    <row r="2689" spans="1:9" ht="15.75" thickBot="1" x14ac:dyDescent="0.3">
      <c r="A2689" s="865"/>
      <c r="B2689" s="747"/>
      <c r="C2689" s="747"/>
      <c r="D2689" s="747"/>
      <c r="E2689" s="747"/>
      <c r="F2689" s="747"/>
      <c r="G2689" s="747"/>
      <c r="H2689" s="649" t="s">
        <v>71</v>
      </c>
      <c r="I2689" s="894">
        <f>ROUND(I2688+I2683+I2678,2)</f>
        <v>77.42</v>
      </c>
    </row>
    <row r="2690" spans="1:9" x14ac:dyDescent="0.25">
      <c r="A2690" s="849"/>
      <c r="B2690" s="839" t="s">
        <v>72</v>
      </c>
      <c r="C2690" s="842"/>
      <c r="D2690" s="842"/>
      <c r="E2690" s="842"/>
      <c r="F2690" s="842"/>
      <c r="G2690" s="842"/>
      <c r="H2690" s="842"/>
      <c r="I2690" s="867"/>
    </row>
    <row r="2691" spans="1:9" x14ac:dyDescent="0.25">
      <c r="A2691" s="849"/>
      <c r="B2691" s="842"/>
      <c r="C2691" s="842"/>
      <c r="D2691" s="842"/>
      <c r="E2691" s="842"/>
      <c r="F2691" s="842"/>
      <c r="G2691" s="842"/>
      <c r="H2691" s="842"/>
      <c r="I2691" s="867"/>
    </row>
    <row r="2692" spans="1:9" ht="18" x14ac:dyDescent="0.25">
      <c r="A2692" s="822" t="s">
        <v>1368</v>
      </c>
      <c r="B2692" s="823"/>
      <c r="C2692" s="823"/>
      <c r="D2692" s="824"/>
      <c r="E2692" s="823"/>
      <c r="F2692" s="825"/>
      <c r="G2692" s="824"/>
      <c r="H2692" s="823"/>
      <c r="I2692" s="826"/>
    </row>
    <row r="2693" spans="1:9" ht="15.75" x14ac:dyDescent="0.25">
      <c r="A2693" s="827" t="s">
        <v>0</v>
      </c>
      <c r="B2693" s="828"/>
      <c r="C2693" s="828"/>
      <c r="D2693" s="829" t="str">
        <f>$D$3</f>
        <v>Julho/2022</v>
      </c>
      <c r="E2693" s="828"/>
      <c r="F2693" s="828"/>
      <c r="G2693" s="830" t="s">
        <v>1</v>
      </c>
      <c r="H2693" s="872">
        <v>0.46704000000000001</v>
      </c>
      <c r="I2693" s="831" t="s">
        <v>2</v>
      </c>
    </row>
    <row r="2694" spans="1:9" ht="15.75" x14ac:dyDescent="0.25">
      <c r="A2694" s="880">
        <v>1600989</v>
      </c>
      <c r="B2694" s="1099" t="s">
        <v>1535</v>
      </c>
      <c r="C2694" s="1099"/>
      <c r="D2694" s="1099"/>
      <c r="E2694" s="1099"/>
      <c r="F2694" s="1099"/>
      <c r="G2694" s="746"/>
      <c r="H2694" s="733"/>
      <c r="I2694" s="833" t="s">
        <v>5</v>
      </c>
    </row>
    <row r="2695" spans="1:9" ht="15.75" x14ac:dyDescent="0.25">
      <c r="A2695" s="834"/>
      <c r="B2695" s="828"/>
      <c r="C2695" s="828"/>
      <c r="D2695" s="1100" t="s">
        <v>6</v>
      </c>
      <c r="E2695" s="1101"/>
      <c r="F2695" s="1100" t="s">
        <v>7</v>
      </c>
      <c r="G2695" s="1101"/>
      <c r="H2695" s="828"/>
      <c r="I2695" s="835" t="s">
        <v>8</v>
      </c>
    </row>
    <row r="2696" spans="1:9" ht="15.75" x14ac:dyDescent="0.25">
      <c r="A2696" s="836" t="s">
        <v>9</v>
      </c>
      <c r="B2696" s="746"/>
      <c r="C2696" s="734" t="s">
        <v>10</v>
      </c>
      <c r="D2696" s="734" t="s">
        <v>11</v>
      </c>
      <c r="E2696" s="734" t="s">
        <v>12</v>
      </c>
      <c r="F2696" s="734" t="s">
        <v>13</v>
      </c>
      <c r="G2696" s="734" t="s">
        <v>14</v>
      </c>
      <c r="H2696" s="746"/>
      <c r="I2696" s="837" t="s">
        <v>15</v>
      </c>
    </row>
    <row r="2697" spans="1:9" x14ac:dyDescent="0.25">
      <c r="A2697" s="838" t="s">
        <v>1536</v>
      </c>
      <c r="B2697" s="839" t="s">
        <v>1537</v>
      </c>
      <c r="C2697" s="891">
        <v>1</v>
      </c>
      <c r="D2697" s="891">
        <v>1</v>
      </c>
      <c r="E2697" s="840">
        <v>0</v>
      </c>
      <c r="F2697" s="841">
        <f>VLOOKUP(A2697,Equipamento!$A$8:$E$91,4,0)</f>
        <v>49.139600000000002</v>
      </c>
      <c r="G2697" s="841">
        <f>VLOOKUP(A2697,Equipamento!$A$8:$E$91,5,0)</f>
        <v>9.6740999999999993</v>
      </c>
      <c r="H2697" s="842"/>
      <c r="I2697" s="892">
        <f>ROUND(C2697*(D2697*F2697+E2697*G2697),4)</f>
        <v>49.139600000000002</v>
      </c>
    </row>
    <row r="2698" spans="1:9" ht="28.5" x14ac:dyDescent="0.25">
      <c r="A2698" s="838" t="s">
        <v>1538</v>
      </c>
      <c r="B2698" s="839" t="s">
        <v>1539</v>
      </c>
      <c r="C2698" s="891">
        <v>1</v>
      </c>
      <c r="D2698" s="891">
        <v>1</v>
      </c>
      <c r="E2698" s="840">
        <v>0</v>
      </c>
      <c r="F2698" s="841">
        <f>VLOOKUP(A2698,Equipamento!$A$8:$E$91,4,0)</f>
        <v>22.151399999999999</v>
      </c>
      <c r="G2698" s="841">
        <f>VLOOKUP(A2698,Equipamento!$A$8:$E$91,5,0)</f>
        <v>20.649100000000001</v>
      </c>
      <c r="H2698" s="842"/>
      <c r="I2698" s="892">
        <f>ROUND(C2698*(D2698*F2698+E2698*G2698),4)</f>
        <v>22.151399999999999</v>
      </c>
    </row>
    <row r="2699" spans="1:9" ht="28.5" x14ac:dyDescent="0.25">
      <c r="A2699" s="838" t="s">
        <v>21</v>
      </c>
      <c r="B2699" s="839" t="s">
        <v>22</v>
      </c>
      <c r="C2699" s="891">
        <v>0.59458</v>
      </c>
      <c r="D2699" s="891">
        <v>1</v>
      </c>
      <c r="E2699" s="840">
        <v>0</v>
      </c>
      <c r="F2699" s="841">
        <f>VLOOKUP(A2699,Equipamento!$A$8:$E$91,4,0)</f>
        <v>0.77129999999999999</v>
      </c>
      <c r="G2699" s="841">
        <f>VLOOKUP(A2699,Equipamento!$A$8:$E$91,5,0)</f>
        <v>0.52439999999999998</v>
      </c>
      <c r="H2699" s="842"/>
      <c r="I2699" s="892">
        <f>ROUND(C2699*(D2699*F2699+E2699*G2699),4)</f>
        <v>0.45860000000000001</v>
      </c>
    </row>
    <row r="2700" spans="1:9" ht="15" x14ac:dyDescent="0.25">
      <c r="A2700" s="845"/>
      <c r="B2700" s="739"/>
      <c r="C2700" s="739"/>
      <c r="D2700" s="739"/>
      <c r="E2700" s="739"/>
      <c r="F2700" s="739"/>
      <c r="G2700" s="739"/>
      <c r="H2700" s="646" t="s">
        <v>26</v>
      </c>
      <c r="I2700" s="874">
        <f>SUM(I2697:I2699)</f>
        <v>71.749600000000001</v>
      </c>
    </row>
    <row r="2701" spans="1:9" ht="15" x14ac:dyDescent="0.25">
      <c r="A2701" s="847" t="s">
        <v>27</v>
      </c>
      <c r="B2701" s="740"/>
      <c r="C2701" s="735" t="s">
        <v>10</v>
      </c>
      <c r="D2701" s="735" t="s">
        <v>28</v>
      </c>
      <c r="E2701" s="740"/>
      <c r="F2701" s="735" t="s">
        <v>29</v>
      </c>
      <c r="G2701" s="740"/>
      <c r="H2701" s="740"/>
      <c r="I2701" s="848" t="s">
        <v>30</v>
      </c>
    </row>
    <row r="2702" spans="1:9" x14ac:dyDescent="0.25">
      <c r="A2702" s="838" t="s">
        <v>34</v>
      </c>
      <c r="B2702" s="839" t="s">
        <v>35</v>
      </c>
      <c r="C2702" s="881">
        <v>0.59458</v>
      </c>
      <c r="D2702" s="840" t="s">
        <v>33</v>
      </c>
      <c r="E2702" s="842"/>
      <c r="F2702" s="841">
        <f>VLOOKUP(A2702,'Mão de obra'!$A$3:$E$34,5,0)</f>
        <v>16.700700000000001</v>
      </c>
      <c r="G2702" s="842"/>
      <c r="H2702" s="842"/>
      <c r="I2702" s="892">
        <f>ROUND(F2702*C2702,4)</f>
        <v>9.9298999999999999</v>
      </c>
    </row>
    <row r="2703" spans="1:9" ht="15" x14ac:dyDescent="0.25">
      <c r="A2703" s="849"/>
      <c r="B2703" s="842"/>
      <c r="C2703" s="842"/>
      <c r="D2703" s="842"/>
      <c r="E2703" s="842"/>
      <c r="F2703" s="842"/>
      <c r="G2703" s="842"/>
      <c r="H2703" s="850" t="s">
        <v>36</v>
      </c>
      <c r="I2703" s="853">
        <f>I2702</f>
        <v>9.9298999999999999</v>
      </c>
    </row>
    <row r="2704" spans="1:9" ht="15" x14ac:dyDescent="0.25">
      <c r="A2704" s="845"/>
      <c r="B2704" s="739"/>
      <c r="C2704" s="739"/>
      <c r="D2704" s="739"/>
      <c r="E2704" s="739"/>
      <c r="F2704" s="739"/>
      <c r="G2704" s="739"/>
      <c r="H2704" s="646" t="s">
        <v>37</v>
      </c>
      <c r="I2704" s="874">
        <f>I2703+I2700</f>
        <v>81.679500000000004</v>
      </c>
    </row>
    <row r="2705" spans="1:9" ht="15" x14ac:dyDescent="0.25">
      <c r="A2705" s="849"/>
      <c r="B2705" s="842"/>
      <c r="C2705" s="842"/>
      <c r="D2705" s="842"/>
      <c r="E2705" s="842"/>
      <c r="F2705" s="842"/>
      <c r="G2705" s="842"/>
      <c r="H2705" s="850" t="s">
        <v>38</v>
      </c>
      <c r="I2705" s="853">
        <f>ROUND(I2704/H2693,4)</f>
        <v>174.88759999999999</v>
      </c>
    </row>
    <row r="2706" spans="1:9" ht="15" x14ac:dyDescent="0.25">
      <c r="A2706" s="849"/>
      <c r="B2706" s="842"/>
      <c r="C2706" s="842"/>
      <c r="D2706" s="842"/>
      <c r="E2706" s="842"/>
      <c r="F2706" s="842"/>
      <c r="G2706" s="842"/>
      <c r="H2706" s="850" t="s">
        <v>39</v>
      </c>
      <c r="I2706" s="853">
        <v>0</v>
      </c>
    </row>
    <row r="2707" spans="1:9" ht="15" x14ac:dyDescent="0.25">
      <c r="A2707" s="845"/>
      <c r="B2707" s="739"/>
      <c r="C2707" s="739"/>
      <c r="D2707" s="739"/>
      <c r="E2707" s="739"/>
      <c r="F2707" s="739"/>
      <c r="G2707" s="739"/>
      <c r="H2707" s="646" t="s">
        <v>40</v>
      </c>
      <c r="I2707" s="874">
        <v>0</v>
      </c>
    </row>
    <row r="2708" spans="1:9" ht="15" x14ac:dyDescent="0.25">
      <c r="A2708" s="847" t="s">
        <v>41</v>
      </c>
      <c r="B2708" s="740"/>
      <c r="C2708" s="735" t="s">
        <v>10</v>
      </c>
      <c r="D2708" s="735" t="s">
        <v>28</v>
      </c>
      <c r="E2708" s="740"/>
      <c r="F2708" s="735" t="s">
        <v>42</v>
      </c>
      <c r="G2708" s="740"/>
      <c r="H2708" s="740"/>
      <c r="I2708" s="848" t="s">
        <v>43</v>
      </c>
    </row>
    <row r="2709" spans="1:9" x14ac:dyDescent="0.25">
      <c r="A2709" s="838" t="s">
        <v>1306</v>
      </c>
      <c r="B2709" s="839" t="s">
        <v>1310</v>
      </c>
      <c r="C2709" s="873">
        <v>1</v>
      </c>
      <c r="D2709" s="840" t="s">
        <v>2</v>
      </c>
      <c r="E2709" s="842"/>
      <c r="F2709" s="841">
        <v>0</v>
      </c>
      <c r="G2709" s="842"/>
      <c r="H2709" s="842"/>
      <c r="I2709" s="892">
        <f>ROUND(F2709*C2709,4)</f>
        <v>0</v>
      </c>
    </row>
    <row r="2710" spans="1:9" x14ac:dyDescent="0.25">
      <c r="A2710" s="838" t="s">
        <v>1307</v>
      </c>
      <c r="B2710" s="839" t="s">
        <v>1311</v>
      </c>
      <c r="C2710" s="873">
        <v>0.3</v>
      </c>
      <c r="D2710" s="840" t="s">
        <v>136</v>
      </c>
      <c r="E2710" s="842"/>
      <c r="F2710" s="841">
        <f>VLOOKUP(A2710,Material!$A$8:$D$108,4,0)</f>
        <v>311.13130000000001</v>
      </c>
      <c r="G2710" s="842"/>
      <c r="H2710" s="842"/>
      <c r="I2710" s="892">
        <f t="shared" ref="I2710" si="208">ROUND(F2710*C2710,4)</f>
        <v>93.339399999999998</v>
      </c>
    </row>
    <row r="2711" spans="1:9" ht="15" x14ac:dyDescent="0.25">
      <c r="A2711" s="845"/>
      <c r="B2711" s="739"/>
      <c r="C2711" s="739"/>
      <c r="D2711" s="739"/>
      <c r="E2711" s="739"/>
      <c r="F2711" s="739"/>
      <c r="G2711" s="739"/>
      <c r="H2711" s="646" t="s">
        <v>51</v>
      </c>
      <c r="I2711" s="874">
        <f>SUM(I2709:I2710)</f>
        <v>93.339399999999998</v>
      </c>
    </row>
    <row r="2712" spans="1:9" ht="15" x14ac:dyDescent="0.25">
      <c r="A2712" s="847" t="s">
        <v>52</v>
      </c>
      <c r="B2712" s="740"/>
      <c r="C2712" s="735" t="s">
        <v>10</v>
      </c>
      <c r="D2712" s="735" t="s">
        <v>28</v>
      </c>
      <c r="E2712" s="740"/>
      <c r="F2712" s="735" t="s">
        <v>43</v>
      </c>
      <c r="G2712" s="740"/>
      <c r="H2712" s="740"/>
      <c r="I2712" s="856" t="s">
        <v>43</v>
      </c>
    </row>
    <row r="2713" spans="1:9" ht="15.75" x14ac:dyDescent="0.25">
      <c r="A2713" s="834"/>
      <c r="B2713" s="828"/>
      <c r="C2713" s="828"/>
      <c r="D2713" s="828"/>
      <c r="E2713" s="828"/>
      <c r="F2713" s="828"/>
      <c r="G2713" s="828"/>
      <c r="H2713" s="830" t="s">
        <v>53</v>
      </c>
      <c r="I2713" s="857"/>
    </row>
    <row r="2714" spans="1:9" ht="15.75" x14ac:dyDescent="0.25">
      <c r="A2714" s="858"/>
      <c r="B2714" s="746"/>
      <c r="C2714" s="746"/>
      <c r="D2714" s="746"/>
      <c r="E2714" s="746"/>
      <c r="F2714" s="746"/>
      <c r="G2714" s="746"/>
      <c r="H2714" s="648" t="s">
        <v>54</v>
      </c>
      <c r="I2714" s="893">
        <f>I2713+I2711+SUM(I2705:I2707)</f>
        <v>268.22699999999998</v>
      </c>
    </row>
    <row r="2715" spans="1:9" ht="15.75" x14ac:dyDescent="0.25">
      <c r="A2715" s="860" t="s">
        <v>55</v>
      </c>
      <c r="B2715" s="816"/>
      <c r="C2715" s="815" t="s">
        <v>56</v>
      </c>
      <c r="D2715" s="815" t="s">
        <v>10</v>
      </c>
      <c r="E2715" s="815" t="s">
        <v>28</v>
      </c>
      <c r="F2715" s="815" t="s">
        <v>43</v>
      </c>
      <c r="G2715" s="816"/>
      <c r="H2715" s="816"/>
      <c r="I2715" s="861" t="s">
        <v>43</v>
      </c>
    </row>
    <row r="2716" spans="1:9" ht="28.5" x14ac:dyDescent="0.25">
      <c r="A2716" s="838" t="s">
        <v>1306</v>
      </c>
      <c r="B2716" s="839" t="s">
        <v>1540</v>
      </c>
      <c r="C2716" s="840" t="s">
        <v>1541</v>
      </c>
      <c r="D2716" s="902">
        <v>2.4</v>
      </c>
      <c r="E2716" s="840" t="s">
        <v>59</v>
      </c>
      <c r="F2716" s="841">
        <v>34.619999999999997</v>
      </c>
      <c r="G2716" s="828"/>
      <c r="H2716" s="828"/>
      <c r="I2716" s="843">
        <f t="shared" ref="I2716" si="209">ROUND(F2716*D2716,4)</f>
        <v>83.087999999999994</v>
      </c>
    </row>
    <row r="2717" spans="1:9" ht="15" x14ac:dyDescent="0.25">
      <c r="A2717" s="838"/>
      <c r="B2717" s="839"/>
      <c r="C2717" s="840"/>
      <c r="D2717" s="902"/>
      <c r="E2717" s="840"/>
      <c r="F2717" s="841"/>
      <c r="G2717" s="828"/>
      <c r="H2717" s="828"/>
      <c r="I2717" s="843"/>
    </row>
    <row r="2718" spans="1:9" ht="15" x14ac:dyDescent="0.25">
      <c r="A2718" s="845"/>
      <c r="B2718" s="739"/>
      <c r="C2718" s="739"/>
      <c r="D2718" s="739"/>
      <c r="E2718" s="739"/>
      <c r="F2718" s="739"/>
      <c r="G2718" s="739"/>
      <c r="H2718" s="646" t="s">
        <v>63</v>
      </c>
      <c r="I2718" s="846">
        <f>SUM(I2716:I2717)</f>
        <v>83.087999999999994</v>
      </c>
    </row>
    <row r="2719" spans="1:9" ht="15" x14ac:dyDescent="0.25">
      <c r="A2719" s="862" t="s">
        <v>64</v>
      </c>
      <c r="B2719" s="842"/>
      <c r="C2719" s="863" t="s">
        <v>10</v>
      </c>
      <c r="D2719" s="863" t="s">
        <v>28</v>
      </c>
      <c r="E2719" s="740"/>
      <c r="F2719" s="735" t="s">
        <v>65</v>
      </c>
      <c r="G2719" s="740"/>
      <c r="H2719" s="842"/>
      <c r="I2719" s="853" t="s">
        <v>43</v>
      </c>
    </row>
    <row r="2720" spans="1:9" ht="15" x14ac:dyDescent="0.25">
      <c r="A2720" s="845"/>
      <c r="B2720" s="739"/>
      <c r="C2720" s="739"/>
      <c r="D2720" s="739"/>
      <c r="E2720" s="736" t="s">
        <v>66</v>
      </c>
      <c r="F2720" s="736" t="s">
        <v>67</v>
      </c>
      <c r="G2720" s="736" t="s">
        <v>68</v>
      </c>
      <c r="H2720" s="739"/>
      <c r="I2720" s="864"/>
    </row>
    <row r="2721" spans="1:9" ht="28.5" x14ac:dyDescent="0.25">
      <c r="A2721" s="926" t="s">
        <v>1306</v>
      </c>
      <c r="B2721" s="927" t="s">
        <v>1540</v>
      </c>
      <c r="C2721" s="928">
        <v>2.4</v>
      </c>
      <c r="D2721" s="929" t="s">
        <v>69</v>
      </c>
      <c r="E2721" s="929"/>
      <c r="F2721" s="929"/>
      <c r="G2721" s="929"/>
      <c r="H2721" s="842"/>
      <c r="I2721" s="888">
        <v>0</v>
      </c>
    </row>
    <row r="2722" spans="1:9" ht="15" x14ac:dyDescent="0.25">
      <c r="A2722" s="849"/>
      <c r="B2722" s="842"/>
      <c r="C2722" s="842"/>
      <c r="D2722" s="842"/>
      <c r="E2722" s="842"/>
      <c r="F2722" s="842"/>
      <c r="G2722" s="842"/>
      <c r="H2722" s="850" t="s">
        <v>70</v>
      </c>
      <c r="I2722" s="853">
        <f>SUM(I2721:I2721)</f>
        <v>0</v>
      </c>
    </row>
    <row r="2723" spans="1:9" ht="15.75" thickBot="1" x14ac:dyDescent="0.3">
      <c r="A2723" s="865"/>
      <c r="B2723" s="747"/>
      <c r="C2723" s="747"/>
      <c r="D2723" s="747"/>
      <c r="E2723" s="747"/>
      <c r="F2723" s="747"/>
      <c r="G2723" s="747"/>
      <c r="H2723" s="649" t="s">
        <v>71</v>
      </c>
      <c r="I2723" s="894">
        <f>ROUND(I2722+I2718+I2714,2)</f>
        <v>351.32</v>
      </c>
    </row>
    <row r="2724" spans="1:9" x14ac:dyDescent="0.25">
      <c r="A2724" s="849"/>
      <c r="B2724" s="839" t="s">
        <v>72</v>
      </c>
      <c r="C2724" s="842"/>
      <c r="D2724" s="842"/>
      <c r="E2724" s="842"/>
      <c r="F2724" s="842"/>
      <c r="G2724" s="842"/>
      <c r="H2724" s="842"/>
      <c r="I2724" s="867"/>
    </row>
    <row r="2725" spans="1:9" x14ac:dyDescent="0.25">
      <c r="A2725" s="849"/>
      <c r="B2725" s="842"/>
      <c r="C2725" s="842"/>
      <c r="D2725" s="842"/>
      <c r="E2725" s="842"/>
      <c r="F2725" s="842"/>
      <c r="G2725" s="842"/>
      <c r="H2725" s="842"/>
      <c r="I2725" s="867"/>
    </row>
    <row r="2726" spans="1:9" ht="18" x14ac:dyDescent="0.25">
      <c r="A2726" s="822" t="s">
        <v>223</v>
      </c>
      <c r="B2726" s="823"/>
      <c r="C2726" s="823"/>
      <c r="D2726" s="824"/>
      <c r="E2726" s="823"/>
      <c r="F2726" s="825"/>
      <c r="G2726" s="824"/>
      <c r="H2726" s="823"/>
      <c r="I2726" s="826"/>
    </row>
    <row r="2727" spans="1:9" ht="15.75" x14ac:dyDescent="0.25">
      <c r="A2727" s="827" t="s">
        <v>0</v>
      </c>
      <c r="B2727" s="828"/>
      <c r="C2727" s="828"/>
      <c r="D2727" s="829" t="str">
        <f>$D$3</f>
        <v>Julho/2022</v>
      </c>
      <c r="E2727" s="828"/>
      <c r="F2727" s="828"/>
      <c r="G2727" s="830" t="s">
        <v>1</v>
      </c>
      <c r="H2727" s="830" t="s">
        <v>18</v>
      </c>
      <c r="I2727" s="831" t="s">
        <v>2</v>
      </c>
    </row>
    <row r="2728" spans="1:9" ht="15.75" customHeight="1" x14ac:dyDescent="0.25">
      <c r="A2728" s="880">
        <v>2108169</v>
      </c>
      <c r="B2728" s="1099" t="s">
        <v>1574</v>
      </c>
      <c r="C2728" s="1099"/>
      <c r="D2728" s="1099"/>
      <c r="E2728" s="1099"/>
      <c r="F2728" s="1099"/>
      <c r="G2728" s="746"/>
      <c r="H2728" s="733"/>
      <c r="I2728" s="833" t="s">
        <v>5</v>
      </c>
    </row>
    <row r="2729" spans="1:9" ht="15.75" x14ac:dyDescent="0.25">
      <c r="A2729" s="834"/>
      <c r="B2729" s="828"/>
      <c r="C2729" s="828"/>
      <c r="D2729" s="1100" t="s">
        <v>6</v>
      </c>
      <c r="E2729" s="1101"/>
      <c r="F2729" s="1100" t="s">
        <v>7</v>
      </c>
      <c r="G2729" s="1101"/>
      <c r="H2729" s="828"/>
      <c r="I2729" s="835" t="s">
        <v>8</v>
      </c>
    </row>
    <row r="2730" spans="1:9" ht="15.75" x14ac:dyDescent="0.25">
      <c r="A2730" s="836" t="s">
        <v>9</v>
      </c>
      <c r="B2730" s="746"/>
      <c r="C2730" s="734" t="s">
        <v>10</v>
      </c>
      <c r="D2730" s="734" t="s">
        <v>11</v>
      </c>
      <c r="E2730" s="734" t="s">
        <v>12</v>
      </c>
      <c r="F2730" s="734" t="s">
        <v>13</v>
      </c>
      <c r="G2730" s="734" t="s">
        <v>14</v>
      </c>
      <c r="H2730" s="746"/>
      <c r="I2730" s="837" t="s">
        <v>15</v>
      </c>
    </row>
    <row r="2731" spans="1:9" x14ac:dyDescent="0.25">
      <c r="A2731" s="838" t="s">
        <v>106</v>
      </c>
      <c r="B2731" s="839" t="s">
        <v>107</v>
      </c>
      <c r="C2731" s="840">
        <v>0.15060000000000001</v>
      </c>
      <c r="D2731" s="840" t="s">
        <v>19</v>
      </c>
      <c r="E2731" s="840" t="s">
        <v>20</v>
      </c>
      <c r="F2731" s="841">
        <f>VLOOKUP(A2731,Equipamento!$A$8:$E$91,4,0)</f>
        <v>20.365600000000001</v>
      </c>
      <c r="G2731" s="841">
        <f>VLOOKUP(A2731,Equipamento!$A$8:$E$91,5,0)</f>
        <v>3.8374999999999999</v>
      </c>
      <c r="H2731" s="842"/>
      <c r="I2731" s="892">
        <f>ROUND(C2731*(D2731*F2731+E2731*G2731),4)</f>
        <v>3.0670999999999999</v>
      </c>
    </row>
    <row r="2732" spans="1:9" x14ac:dyDescent="0.25">
      <c r="A2732" s="838" t="s">
        <v>108</v>
      </c>
      <c r="B2732" s="839" t="s">
        <v>109</v>
      </c>
      <c r="C2732" s="840">
        <v>0.15060000000000001</v>
      </c>
      <c r="D2732" s="840" t="s">
        <v>19</v>
      </c>
      <c r="E2732" s="840" t="s">
        <v>20</v>
      </c>
      <c r="F2732" s="841">
        <f>VLOOKUP(A2732,Equipamento!$A$8:$E$91,4,0)</f>
        <v>19.772500000000001</v>
      </c>
      <c r="G2732" s="841">
        <f>VLOOKUP(A2732,Equipamento!$A$8:$E$91,5,0)</f>
        <v>19.465499999999999</v>
      </c>
      <c r="H2732" s="842"/>
      <c r="I2732" s="892">
        <f>ROUND(C2732*(D2732*F2732+E2732*G2732),4)</f>
        <v>2.9777</v>
      </c>
    </row>
    <row r="2733" spans="1:9" ht="15" x14ac:dyDescent="0.25">
      <c r="A2733" s="845"/>
      <c r="B2733" s="739"/>
      <c r="C2733" s="739"/>
      <c r="D2733" s="739"/>
      <c r="E2733" s="739"/>
      <c r="F2733" s="739"/>
      <c r="G2733" s="739"/>
      <c r="H2733" s="646" t="s">
        <v>26</v>
      </c>
      <c r="I2733" s="874">
        <f>SUM(I2731:I2732)</f>
        <v>6.0448000000000004</v>
      </c>
    </row>
    <row r="2734" spans="1:9" ht="15" x14ac:dyDescent="0.25">
      <c r="A2734" s="847" t="s">
        <v>27</v>
      </c>
      <c r="B2734" s="740"/>
      <c r="C2734" s="735" t="s">
        <v>10</v>
      </c>
      <c r="D2734" s="735" t="s">
        <v>28</v>
      </c>
      <c r="E2734" s="740"/>
      <c r="F2734" s="735" t="s">
        <v>29</v>
      </c>
      <c r="G2734" s="740"/>
      <c r="H2734" s="740"/>
      <c r="I2734" s="848" t="s">
        <v>30</v>
      </c>
    </row>
    <row r="2735" spans="1:9" x14ac:dyDescent="0.25">
      <c r="A2735" s="838" t="s">
        <v>87</v>
      </c>
      <c r="B2735" s="839" t="s">
        <v>88</v>
      </c>
      <c r="C2735" s="881">
        <v>0.3</v>
      </c>
      <c r="D2735" s="840" t="s">
        <v>33</v>
      </c>
      <c r="E2735" s="842"/>
      <c r="F2735" s="841">
        <f>VLOOKUP(A2735,'Mão de obra'!$A$3:$E$34,5,0)</f>
        <v>18.384599999999999</v>
      </c>
      <c r="G2735" s="842"/>
      <c r="H2735" s="842"/>
      <c r="I2735" s="892">
        <f>ROUND(F2735*C2735,4)</f>
        <v>5.5153999999999996</v>
      </c>
    </row>
    <row r="2736" spans="1:9" x14ac:dyDescent="0.25">
      <c r="A2736" s="838" t="s">
        <v>110</v>
      </c>
      <c r="B2736" s="839" t="s">
        <v>111</v>
      </c>
      <c r="C2736" s="881">
        <v>0.3</v>
      </c>
      <c r="D2736" s="840" t="s">
        <v>33</v>
      </c>
      <c r="E2736" s="842"/>
      <c r="F2736" s="841">
        <f>VLOOKUP(A2736,'Mão de obra'!$A$3:$E$34,5,0)</f>
        <v>20.557200000000002</v>
      </c>
      <c r="G2736" s="842"/>
      <c r="H2736" s="842"/>
      <c r="I2736" s="892">
        <f>ROUND(F2736*C2736,4)</f>
        <v>6.1672000000000002</v>
      </c>
    </row>
    <row r="2737" spans="1:9" ht="15" x14ac:dyDescent="0.25">
      <c r="A2737" s="849"/>
      <c r="B2737" s="842"/>
      <c r="C2737" s="842"/>
      <c r="D2737" s="842"/>
      <c r="E2737" s="842"/>
      <c r="F2737" s="842"/>
      <c r="G2737" s="842"/>
      <c r="H2737" s="850" t="s">
        <v>36</v>
      </c>
      <c r="I2737" s="853">
        <f>SUM(I2735:I2736)</f>
        <v>11.682600000000001</v>
      </c>
    </row>
    <row r="2738" spans="1:9" ht="15" x14ac:dyDescent="0.25">
      <c r="A2738" s="845"/>
      <c r="B2738" s="739"/>
      <c r="C2738" s="739"/>
      <c r="D2738" s="739"/>
      <c r="E2738" s="739"/>
      <c r="F2738" s="739"/>
      <c r="G2738" s="739"/>
      <c r="H2738" s="646" t="s">
        <v>37</v>
      </c>
      <c r="I2738" s="874">
        <f>I2737+I2733</f>
        <v>17.727400000000003</v>
      </c>
    </row>
    <row r="2739" spans="1:9" ht="15" x14ac:dyDescent="0.25">
      <c r="A2739" s="849"/>
      <c r="B2739" s="842"/>
      <c r="C2739" s="842"/>
      <c r="D2739" s="842"/>
      <c r="E2739" s="842"/>
      <c r="F2739" s="842"/>
      <c r="G2739" s="842"/>
      <c r="H2739" s="850" t="s">
        <v>38</v>
      </c>
      <c r="I2739" s="853">
        <f>ROUND(I2738/H2727,4)</f>
        <v>17.727399999999999</v>
      </c>
    </row>
    <row r="2740" spans="1:9" ht="15" x14ac:dyDescent="0.25">
      <c r="A2740" s="849"/>
      <c r="B2740" s="842"/>
      <c r="C2740" s="842"/>
      <c r="D2740" s="842"/>
      <c r="E2740" s="842"/>
      <c r="F2740" s="842"/>
      <c r="G2740" s="842"/>
      <c r="H2740" s="850" t="s">
        <v>39</v>
      </c>
      <c r="I2740" s="853">
        <v>0</v>
      </c>
    </row>
    <row r="2741" spans="1:9" ht="15" x14ac:dyDescent="0.25">
      <c r="A2741" s="845"/>
      <c r="B2741" s="739"/>
      <c r="C2741" s="739"/>
      <c r="D2741" s="739"/>
      <c r="E2741" s="739"/>
      <c r="F2741" s="739"/>
      <c r="G2741" s="739"/>
      <c r="H2741" s="646" t="s">
        <v>40</v>
      </c>
      <c r="I2741" s="874">
        <v>0</v>
      </c>
    </row>
    <row r="2742" spans="1:9" ht="15" x14ac:dyDescent="0.25">
      <c r="A2742" s="847" t="s">
        <v>41</v>
      </c>
      <c r="B2742" s="740"/>
      <c r="C2742" s="735" t="s">
        <v>10</v>
      </c>
      <c r="D2742" s="735" t="s">
        <v>28</v>
      </c>
      <c r="E2742" s="740"/>
      <c r="F2742" s="735" t="s">
        <v>42</v>
      </c>
      <c r="G2742" s="740"/>
      <c r="H2742" s="740"/>
      <c r="I2742" s="848" t="s">
        <v>43</v>
      </c>
    </row>
    <row r="2743" spans="1:9" x14ac:dyDescent="0.25">
      <c r="A2743" s="838" t="s">
        <v>1232</v>
      </c>
      <c r="B2743" s="839" t="s">
        <v>1233</v>
      </c>
      <c r="C2743" s="840">
        <v>0.27500000000000002</v>
      </c>
      <c r="D2743" s="840" t="s">
        <v>114</v>
      </c>
      <c r="E2743" s="842"/>
      <c r="F2743" s="841">
        <f>VLOOKUP(A2743,Material!$A$8:$D$108,4,0)</f>
        <v>21.809200000000001</v>
      </c>
      <c r="G2743" s="842"/>
      <c r="H2743" s="842"/>
      <c r="I2743" s="892">
        <f>ROUND(F2743*C2743,4)</f>
        <v>5.9974999999999996</v>
      </c>
    </row>
    <row r="2744" spans="1:9" x14ac:dyDescent="0.25">
      <c r="A2744" s="838" t="s">
        <v>1575</v>
      </c>
      <c r="B2744" s="839" t="s">
        <v>1576</v>
      </c>
      <c r="C2744" s="840">
        <v>1.0381199999999999</v>
      </c>
      <c r="D2744" s="840" t="s">
        <v>114</v>
      </c>
      <c r="E2744" s="842"/>
      <c r="F2744" s="841">
        <v>9.3108000000000004</v>
      </c>
      <c r="G2744" s="842"/>
      <c r="H2744" s="842"/>
      <c r="I2744" s="892">
        <f t="shared" ref="I2744:I2747" si="210">ROUND(F2744*C2744,4)</f>
        <v>9.6656999999999993</v>
      </c>
    </row>
    <row r="2745" spans="1:9" x14ac:dyDescent="0.25">
      <c r="A2745" s="838" t="s">
        <v>122</v>
      </c>
      <c r="B2745" s="839" t="s">
        <v>123</v>
      </c>
      <c r="C2745" s="840">
        <v>7.2660000000000002E-2</v>
      </c>
      <c r="D2745" s="840" t="s">
        <v>50</v>
      </c>
      <c r="E2745" s="842"/>
      <c r="F2745" s="841">
        <f>VLOOKUP(A2745,Material!$A$8:$D$108,4,0)</f>
        <v>18.342500000000001</v>
      </c>
      <c r="G2745" s="842"/>
      <c r="H2745" s="842"/>
      <c r="I2745" s="892">
        <f t="shared" si="210"/>
        <v>1.3328</v>
      </c>
    </row>
    <row r="2746" spans="1:9" x14ac:dyDescent="0.25">
      <c r="A2746" s="838" t="s">
        <v>421</v>
      </c>
      <c r="B2746" s="839" t="s">
        <v>1577</v>
      </c>
      <c r="C2746" s="840">
        <v>2.5217499999999999</v>
      </c>
      <c r="D2746" s="840" t="s">
        <v>114</v>
      </c>
      <c r="E2746" s="842"/>
      <c r="F2746" s="841">
        <f>VLOOKUP(A2746,Material!$A$8:$D$108,4,0)</f>
        <v>4.9313000000000002</v>
      </c>
      <c r="G2746" s="842"/>
      <c r="H2746" s="842"/>
      <c r="I2746" s="892">
        <f t="shared" si="210"/>
        <v>12.435499999999999</v>
      </c>
    </row>
    <row r="2747" spans="1:9" x14ac:dyDescent="0.25">
      <c r="A2747" s="838" t="s">
        <v>126</v>
      </c>
      <c r="B2747" s="839" t="s">
        <v>1578</v>
      </c>
      <c r="C2747" s="840">
        <v>8.2500000000000004E-2</v>
      </c>
      <c r="D2747" s="840" t="s">
        <v>114</v>
      </c>
      <c r="E2747" s="842"/>
      <c r="F2747" s="841">
        <f>VLOOKUP(A2747,Material!$A$8:$D$108,4,0)</f>
        <v>13.364100000000001</v>
      </c>
      <c r="G2747" s="842"/>
      <c r="H2747" s="842"/>
      <c r="I2747" s="892">
        <f t="shared" si="210"/>
        <v>1.1025</v>
      </c>
    </row>
    <row r="2748" spans="1:9" ht="15" x14ac:dyDescent="0.25">
      <c r="A2748" s="845"/>
      <c r="B2748" s="739"/>
      <c r="C2748" s="739"/>
      <c r="D2748" s="739"/>
      <c r="E2748" s="739"/>
      <c r="F2748" s="739"/>
      <c r="G2748" s="739"/>
      <c r="H2748" s="646" t="s">
        <v>51</v>
      </c>
      <c r="I2748" s="874">
        <f>SUM(I2743:I2747)</f>
        <v>30.533999999999999</v>
      </c>
    </row>
    <row r="2749" spans="1:9" ht="15" x14ac:dyDescent="0.25">
      <c r="A2749" s="847" t="s">
        <v>52</v>
      </c>
      <c r="B2749" s="740"/>
      <c r="C2749" s="735" t="s">
        <v>10</v>
      </c>
      <c r="D2749" s="735" t="s">
        <v>28</v>
      </c>
      <c r="E2749" s="740"/>
      <c r="F2749" s="735" t="s">
        <v>43</v>
      </c>
      <c r="G2749" s="740"/>
      <c r="H2749" s="740"/>
      <c r="I2749" s="856" t="s">
        <v>43</v>
      </c>
    </row>
    <row r="2750" spans="1:9" ht="15.75" x14ac:dyDescent="0.25">
      <c r="A2750" s="834"/>
      <c r="B2750" s="828"/>
      <c r="C2750" s="828"/>
      <c r="D2750" s="828"/>
      <c r="E2750" s="828"/>
      <c r="F2750" s="828"/>
      <c r="G2750" s="828"/>
      <c r="H2750" s="830" t="s">
        <v>53</v>
      </c>
      <c r="I2750" s="857"/>
    </row>
    <row r="2751" spans="1:9" ht="15.75" x14ac:dyDescent="0.25">
      <c r="A2751" s="858"/>
      <c r="B2751" s="746"/>
      <c r="C2751" s="746"/>
      <c r="D2751" s="746"/>
      <c r="E2751" s="746"/>
      <c r="F2751" s="746"/>
      <c r="G2751" s="746"/>
      <c r="H2751" s="648" t="s">
        <v>54</v>
      </c>
      <c r="I2751" s="893">
        <f>I2750+I2748+SUM(I2739:I2741)</f>
        <v>48.261399999999995</v>
      </c>
    </row>
    <row r="2752" spans="1:9" ht="15.75" x14ac:dyDescent="0.25">
      <c r="A2752" s="860" t="s">
        <v>55</v>
      </c>
      <c r="B2752" s="816"/>
      <c r="C2752" s="815" t="s">
        <v>56</v>
      </c>
      <c r="D2752" s="815" t="s">
        <v>10</v>
      </c>
      <c r="E2752" s="815" t="s">
        <v>28</v>
      </c>
      <c r="F2752" s="815" t="s">
        <v>43</v>
      </c>
      <c r="G2752" s="816"/>
      <c r="H2752" s="816"/>
      <c r="I2752" s="861" t="s">
        <v>43</v>
      </c>
    </row>
    <row r="2753" spans="1:9" ht="28.5" x14ac:dyDescent="0.25">
      <c r="A2753" s="838" t="s">
        <v>1232</v>
      </c>
      <c r="B2753" s="839" t="s">
        <v>1579</v>
      </c>
      <c r="C2753" s="840" t="s">
        <v>62</v>
      </c>
      <c r="D2753" s="840">
        <v>2.0600000000000002E-3</v>
      </c>
      <c r="E2753" s="840" t="s">
        <v>59</v>
      </c>
      <c r="F2753" s="841">
        <f>$I$1609</f>
        <v>33.44</v>
      </c>
      <c r="G2753" s="842"/>
      <c r="H2753" s="842"/>
      <c r="I2753" s="892">
        <f>ROUND(F2753*D2753,4)</f>
        <v>6.8900000000000003E-2</v>
      </c>
    </row>
    <row r="2754" spans="1:9" ht="28.5" x14ac:dyDescent="0.25">
      <c r="A2754" s="838" t="s">
        <v>1575</v>
      </c>
      <c r="B2754" s="839" t="s">
        <v>1580</v>
      </c>
      <c r="C2754" s="840" t="s">
        <v>62</v>
      </c>
      <c r="D2754" s="840">
        <v>1.8350000000000002E-2</v>
      </c>
      <c r="E2754" s="840" t="s">
        <v>59</v>
      </c>
      <c r="F2754" s="841">
        <f>$I$1609</f>
        <v>33.44</v>
      </c>
      <c r="G2754" s="842"/>
      <c r="H2754" s="842"/>
      <c r="I2754" s="892">
        <f t="shared" ref="I2754:I2757" si="211">ROUND(F2754*D2754,4)</f>
        <v>0.61360000000000003</v>
      </c>
    </row>
    <row r="2755" spans="1:9" x14ac:dyDescent="0.25">
      <c r="A2755" s="838" t="s">
        <v>122</v>
      </c>
      <c r="B2755" s="839" t="s">
        <v>130</v>
      </c>
      <c r="C2755" s="840" t="s">
        <v>62</v>
      </c>
      <c r="D2755" s="840">
        <v>6.9999999999999994E-5</v>
      </c>
      <c r="E2755" s="840" t="s">
        <v>59</v>
      </c>
      <c r="F2755" s="841">
        <f>$I$1609</f>
        <v>33.44</v>
      </c>
      <c r="G2755" s="842"/>
      <c r="H2755" s="842"/>
      <c r="I2755" s="892">
        <f t="shared" si="211"/>
        <v>2.3E-3</v>
      </c>
    </row>
    <row r="2756" spans="1:9" x14ac:dyDescent="0.25">
      <c r="A2756" s="838" t="s">
        <v>421</v>
      </c>
      <c r="B2756" s="839" t="s">
        <v>1581</v>
      </c>
      <c r="C2756" s="840" t="s">
        <v>62</v>
      </c>
      <c r="D2756" s="840">
        <v>9.4599999999999997E-3</v>
      </c>
      <c r="E2756" s="840" t="s">
        <v>59</v>
      </c>
      <c r="F2756" s="841">
        <f>$I$1609</f>
        <v>33.44</v>
      </c>
      <c r="G2756" s="842"/>
      <c r="H2756" s="842"/>
      <c r="I2756" s="892">
        <f t="shared" si="211"/>
        <v>0.31630000000000003</v>
      </c>
    </row>
    <row r="2757" spans="1:9" x14ac:dyDescent="0.25">
      <c r="A2757" s="838" t="s">
        <v>126</v>
      </c>
      <c r="B2757" s="839" t="s">
        <v>1582</v>
      </c>
      <c r="C2757" s="840" t="s">
        <v>62</v>
      </c>
      <c r="D2757" s="840">
        <v>6.2E-4</v>
      </c>
      <c r="E2757" s="840" t="s">
        <v>59</v>
      </c>
      <c r="F2757" s="841">
        <f>$I$1609</f>
        <v>33.44</v>
      </c>
      <c r="G2757" s="842"/>
      <c r="H2757" s="842"/>
      <c r="I2757" s="892">
        <f t="shared" si="211"/>
        <v>2.07E-2</v>
      </c>
    </row>
    <row r="2758" spans="1:9" ht="15" x14ac:dyDescent="0.25">
      <c r="A2758" s="845"/>
      <c r="B2758" s="739"/>
      <c r="C2758" s="739"/>
      <c r="D2758" s="739"/>
      <c r="E2758" s="739"/>
      <c r="F2758" s="739"/>
      <c r="G2758" s="739"/>
      <c r="H2758" s="646" t="s">
        <v>63</v>
      </c>
      <c r="I2758" s="874">
        <f>SUM(I2753:I2757)</f>
        <v>1.0218</v>
      </c>
    </row>
    <row r="2759" spans="1:9" ht="15" x14ac:dyDescent="0.25">
      <c r="A2759" s="862" t="s">
        <v>64</v>
      </c>
      <c r="B2759" s="842"/>
      <c r="C2759" s="863" t="s">
        <v>10</v>
      </c>
      <c r="D2759" s="863" t="s">
        <v>28</v>
      </c>
      <c r="E2759" s="740"/>
      <c r="F2759" s="735" t="s">
        <v>65</v>
      </c>
      <c r="G2759" s="740"/>
      <c r="H2759" s="842"/>
      <c r="I2759" s="853" t="s">
        <v>43</v>
      </c>
    </row>
    <row r="2760" spans="1:9" ht="15" x14ac:dyDescent="0.25">
      <c r="A2760" s="845"/>
      <c r="B2760" s="739"/>
      <c r="C2760" s="739"/>
      <c r="D2760" s="739"/>
      <c r="E2760" s="736" t="s">
        <v>66</v>
      </c>
      <c r="F2760" s="736" t="s">
        <v>67</v>
      </c>
      <c r="G2760" s="736" t="s">
        <v>68</v>
      </c>
      <c r="H2760" s="739"/>
      <c r="I2760" s="864"/>
    </row>
    <row r="2761" spans="1:9" ht="28.5" x14ac:dyDescent="0.25">
      <c r="A2761" s="838" t="s">
        <v>1232</v>
      </c>
      <c r="B2761" s="839" t="s">
        <v>1579</v>
      </c>
      <c r="C2761" s="840">
        <v>2.0600000000000002E-3</v>
      </c>
      <c r="D2761" s="840" t="s">
        <v>69</v>
      </c>
      <c r="E2761" s="873">
        <f>$I$1426</f>
        <v>1.22</v>
      </c>
      <c r="F2761" s="840">
        <f>$I$1452</f>
        <v>0.97</v>
      </c>
      <c r="G2761" s="873">
        <f>$I$1478</f>
        <v>0.79</v>
      </c>
      <c r="H2761" s="842"/>
      <c r="I2761" s="888">
        <f>ROUND(C2761*((VLOOKUP(A2761,Material!$A$8:$H$108,6,0)*Composições!E2761)+(VLOOKUP(A2761,Material!$A$8:$H$108,7,0)*Composições!F2761)+(VLOOKUP(A2761,Material!$A$8:$H$108,8,0)*Composições!G2761)),4)</f>
        <v>0</v>
      </c>
    </row>
    <row r="2762" spans="1:9" ht="28.5" x14ac:dyDescent="0.25">
      <c r="A2762" s="838" t="s">
        <v>1575</v>
      </c>
      <c r="B2762" s="839" t="s">
        <v>1580</v>
      </c>
      <c r="C2762" s="840">
        <v>1.8350000000000002E-2</v>
      </c>
      <c r="D2762" s="840" t="s">
        <v>69</v>
      </c>
      <c r="E2762" s="873">
        <f>$I$1426</f>
        <v>1.22</v>
      </c>
      <c r="F2762" s="840">
        <f>$I$1452</f>
        <v>0.97</v>
      </c>
      <c r="G2762" s="873">
        <f>$I$1478</f>
        <v>0.79</v>
      </c>
      <c r="H2762" s="842"/>
      <c r="I2762" s="888">
        <v>0</v>
      </c>
    </row>
    <row r="2763" spans="1:9" x14ac:dyDescent="0.25">
      <c r="A2763" s="838" t="s">
        <v>122</v>
      </c>
      <c r="B2763" s="839" t="s">
        <v>130</v>
      </c>
      <c r="C2763" s="840">
        <v>6.9999999999999994E-5</v>
      </c>
      <c r="D2763" s="840" t="s">
        <v>69</v>
      </c>
      <c r="E2763" s="873">
        <f>$I$1426</f>
        <v>1.22</v>
      </c>
      <c r="F2763" s="840">
        <f>$I$1452</f>
        <v>0.97</v>
      </c>
      <c r="G2763" s="873">
        <f>$I$1478</f>
        <v>0.79</v>
      </c>
      <c r="H2763" s="842"/>
      <c r="I2763" s="888">
        <f>ROUND(C2763*((VLOOKUP(A2763,Material!$A$8:$H$108,6,0)*Composições!E2763)+(VLOOKUP(A2763,Material!$A$8:$H$108,7,0)*Composições!F2763)+(VLOOKUP(A2763,Material!$A$8:$H$108,8,0)*Composições!G2763)),4)</f>
        <v>0</v>
      </c>
    </row>
    <row r="2764" spans="1:9" x14ac:dyDescent="0.25">
      <c r="A2764" s="838" t="s">
        <v>421</v>
      </c>
      <c r="B2764" s="839" t="s">
        <v>1581</v>
      </c>
      <c r="C2764" s="840">
        <v>9.4599999999999997E-3</v>
      </c>
      <c r="D2764" s="840" t="s">
        <v>69</v>
      </c>
      <c r="E2764" s="873">
        <f>$I$1426</f>
        <v>1.22</v>
      </c>
      <c r="F2764" s="840">
        <f>$I$1452</f>
        <v>0.97</v>
      </c>
      <c r="G2764" s="873">
        <f>$I$1478</f>
        <v>0.79</v>
      </c>
      <c r="H2764" s="842"/>
      <c r="I2764" s="888">
        <f>ROUND(C2764*((VLOOKUP(A2764,Material!$A$8:$H$108,6,0)*Composições!E2764)+(VLOOKUP(A2764,Material!$A$8:$H$108,7,0)*Composições!F2764)+(VLOOKUP(A2764,Material!$A$8:$H$108,8,0)*Composições!G2764)),4)</f>
        <v>0</v>
      </c>
    </row>
    <row r="2765" spans="1:9" x14ac:dyDescent="0.25">
      <c r="A2765" s="838" t="s">
        <v>126</v>
      </c>
      <c r="B2765" s="839" t="s">
        <v>1582</v>
      </c>
      <c r="C2765" s="840">
        <v>6.2E-4</v>
      </c>
      <c r="D2765" s="840" t="s">
        <v>69</v>
      </c>
      <c r="E2765" s="873">
        <f>$I$1426</f>
        <v>1.22</v>
      </c>
      <c r="F2765" s="840">
        <f>$I$1452</f>
        <v>0.97</v>
      </c>
      <c r="G2765" s="873">
        <f>$I$1478</f>
        <v>0.79</v>
      </c>
      <c r="H2765" s="842"/>
      <c r="I2765" s="888">
        <f>ROUND(C2765*((VLOOKUP(A2765,Material!$A$8:$H$108,6,0)*Composições!E2765)+(VLOOKUP(A2765,Material!$A$8:$H$108,7,0)*Composições!F2765)+(VLOOKUP(A2765,Material!$A$8:$H$108,8,0)*Composições!G2765)),4)</f>
        <v>0</v>
      </c>
    </row>
    <row r="2766" spans="1:9" ht="15" x14ac:dyDescent="0.25">
      <c r="A2766" s="849"/>
      <c r="B2766" s="842"/>
      <c r="C2766" s="842"/>
      <c r="D2766" s="842"/>
      <c r="E2766" s="842"/>
      <c r="F2766" s="842"/>
      <c r="G2766" s="842"/>
      <c r="H2766" s="850" t="s">
        <v>70</v>
      </c>
      <c r="I2766" s="889">
        <f>SUM(I2761:I2765)</f>
        <v>0</v>
      </c>
    </row>
    <row r="2767" spans="1:9" ht="15.75" thickBot="1" x14ac:dyDescent="0.3">
      <c r="A2767" s="865"/>
      <c r="B2767" s="747"/>
      <c r="C2767" s="747"/>
      <c r="D2767" s="747"/>
      <c r="E2767" s="747"/>
      <c r="F2767" s="747"/>
      <c r="G2767" s="747"/>
      <c r="H2767" s="649" t="s">
        <v>71</v>
      </c>
      <c r="I2767" s="894">
        <f>ROUND(I2766+I2758+I2751,2)</f>
        <v>49.28</v>
      </c>
    </row>
    <row r="2768" spans="1:9" x14ac:dyDescent="0.25">
      <c r="A2768" s="845"/>
      <c r="B2768" s="930" t="s">
        <v>72</v>
      </c>
      <c r="C2768" s="739"/>
      <c r="D2768" s="739"/>
      <c r="E2768" s="739"/>
      <c r="F2768" s="739"/>
      <c r="G2768" s="739"/>
      <c r="H2768" s="739"/>
      <c r="I2768" s="864"/>
    </row>
  </sheetData>
  <mergeCells count="176">
    <mergeCell ref="F1320:G1320"/>
    <mergeCell ref="D780:E780"/>
    <mergeCell ref="F780:G780"/>
    <mergeCell ref="B1288:F1288"/>
    <mergeCell ref="D1289:E1289"/>
    <mergeCell ref="F1289:G1289"/>
    <mergeCell ref="D1759:E1759"/>
    <mergeCell ref="F1759:G1759"/>
    <mergeCell ref="D833:E833"/>
    <mergeCell ref="F833:G833"/>
    <mergeCell ref="D860:E860"/>
    <mergeCell ref="F860:G860"/>
    <mergeCell ref="D887:E887"/>
    <mergeCell ref="F887:G887"/>
    <mergeCell ref="D1458:E1458"/>
    <mergeCell ref="F1458:G1458"/>
    <mergeCell ref="D1432:E1432"/>
    <mergeCell ref="F1432:G1432"/>
    <mergeCell ref="D1406:E1406"/>
    <mergeCell ref="F1406:G1406"/>
    <mergeCell ref="D1484:E1484"/>
    <mergeCell ref="F1484:G1484"/>
    <mergeCell ref="D1642:E1642"/>
    <mergeCell ref="F1642:G1642"/>
    <mergeCell ref="B366:F366"/>
    <mergeCell ref="D367:E367"/>
    <mergeCell ref="D558:E558"/>
    <mergeCell ref="F558:G558"/>
    <mergeCell ref="D638:E638"/>
    <mergeCell ref="F638:G638"/>
    <mergeCell ref="D678:E678"/>
    <mergeCell ref="F678:G678"/>
    <mergeCell ref="D458:E458"/>
    <mergeCell ref="F458:G458"/>
    <mergeCell ref="D491:E491"/>
    <mergeCell ref="F491:G491"/>
    <mergeCell ref="D524:E524"/>
    <mergeCell ref="F524:G524"/>
    <mergeCell ref="D598:E598"/>
    <mergeCell ref="F598:G598"/>
    <mergeCell ref="D1002:E1002"/>
    <mergeCell ref="F1002:G1002"/>
    <mergeCell ref="D5:E5"/>
    <mergeCell ref="F5:G5"/>
    <mergeCell ref="D170:E170"/>
    <mergeCell ref="F170:G170"/>
    <mergeCell ref="D209:E209"/>
    <mergeCell ref="F209:G209"/>
    <mergeCell ref="D87:E87"/>
    <mergeCell ref="F87:G87"/>
    <mergeCell ref="D128:E128"/>
    <mergeCell ref="F128:G128"/>
    <mergeCell ref="D33:E33"/>
    <mergeCell ref="F33:G33"/>
    <mergeCell ref="D61:E61"/>
    <mergeCell ref="F61:G61"/>
    <mergeCell ref="D289:E289"/>
    <mergeCell ref="F289:G289"/>
    <mergeCell ref="D411:E411"/>
    <mergeCell ref="F411:G411"/>
    <mergeCell ref="D916:E916"/>
    <mergeCell ref="F916:G916"/>
    <mergeCell ref="D338:E338"/>
    <mergeCell ref="F338:G338"/>
    <mergeCell ref="D1033:E1033"/>
    <mergeCell ref="F1033:G1033"/>
    <mergeCell ref="D1536:E1536"/>
    <mergeCell ref="F1536:G1536"/>
    <mergeCell ref="D1510:E1510"/>
    <mergeCell ref="F1510:G1510"/>
    <mergeCell ref="D256:E256"/>
    <mergeCell ref="F256:G256"/>
    <mergeCell ref="D1733:E1733"/>
    <mergeCell ref="F1733:G1733"/>
    <mergeCell ref="D1562:E1562"/>
    <mergeCell ref="F1562:G1562"/>
    <mergeCell ref="D1707:E1707"/>
    <mergeCell ref="F1707:G1707"/>
    <mergeCell ref="D1588:E1588"/>
    <mergeCell ref="F1588:G1588"/>
    <mergeCell ref="D1615:E1615"/>
    <mergeCell ref="F1615:G1615"/>
    <mergeCell ref="D1681:E1681"/>
    <mergeCell ref="F1681:G1681"/>
    <mergeCell ref="F367:G367"/>
    <mergeCell ref="D971:E971"/>
    <mergeCell ref="F971:G971"/>
    <mergeCell ref="B1001:F1001"/>
    <mergeCell ref="D1072:E1072"/>
    <mergeCell ref="F1072:G1072"/>
    <mergeCell ref="D729:E729"/>
    <mergeCell ref="F729:G729"/>
    <mergeCell ref="D943:E943"/>
    <mergeCell ref="F943:G943"/>
    <mergeCell ref="D1379:E1379"/>
    <mergeCell ref="F1379:G1379"/>
    <mergeCell ref="D1181:E1181"/>
    <mergeCell ref="F1181:G1181"/>
    <mergeCell ref="D1226:E1226"/>
    <mergeCell ref="F1226:G1226"/>
    <mergeCell ref="D1351:E1351"/>
    <mergeCell ref="F1351:G1351"/>
    <mergeCell ref="B1257:F1257"/>
    <mergeCell ref="D1258:E1258"/>
    <mergeCell ref="F1258:G1258"/>
    <mergeCell ref="B1319:F1319"/>
    <mergeCell ref="D1320:E1320"/>
    <mergeCell ref="D1112:E1112"/>
    <mergeCell ref="F1112:G1112"/>
    <mergeCell ref="D1143:E1143"/>
    <mergeCell ref="F1143:G1143"/>
    <mergeCell ref="B1032:F1032"/>
    <mergeCell ref="D1787:E1787"/>
    <mergeCell ref="F1787:G1787"/>
    <mergeCell ref="B1811:I1811"/>
    <mergeCell ref="D1816:E1816"/>
    <mergeCell ref="F1816:G1816"/>
    <mergeCell ref="B1840:I1840"/>
    <mergeCell ref="D1845:E1845"/>
    <mergeCell ref="F1845:G1845"/>
    <mergeCell ref="B1869:I1869"/>
    <mergeCell ref="D1904:E1904"/>
    <mergeCell ref="F1904:G1904"/>
    <mergeCell ref="D1945:E1945"/>
    <mergeCell ref="F1945:G1945"/>
    <mergeCell ref="D1987:E1987"/>
    <mergeCell ref="F1987:G1987"/>
    <mergeCell ref="D2014:E2014"/>
    <mergeCell ref="F2014:G2014"/>
    <mergeCell ref="D1874:E1874"/>
    <mergeCell ref="F1874:G1874"/>
    <mergeCell ref="B1899:I1899"/>
    <mergeCell ref="D2126:E2126"/>
    <mergeCell ref="F2126:G2126"/>
    <mergeCell ref="D2041:E2041"/>
    <mergeCell ref="F2041:G2041"/>
    <mergeCell ref="B2063:I2063"/>
    <mergeCell ref="D2068:E2068"/>
    <mergeCell ref="F2068:G2068"/>
    <mergeCell ref="B2090:I2090"/>
    <mergeCell ref="D2095:E2095"/>
    <mergeCell ref="F2095:G2095"/>
    <mergeCell ref="D2153:E2153"/>
    <mergeCell ref="F2153:G2153"/>
    <mergeCell ref="D2193:E2193"/>
    <mergeCell ref="F2193:G2193"/>
    <mergeCell ref="D2224:E2224"/>
    <mergeCell ref="F2224:G2224"/>
    <mergeCell ref="D2254:E2254"/>
    <mergeCell ref="F2254:G2254"/>
    <mergeCell ref="D2285:E2285"/>
    <mergeCell ref="F2285:G2285"/>
    <mergeCell ref="B2625:F2625"/>
    <mergeCell ref="D2626:E2626"/>
    <mergeCell ref="F2626:G2626"/>
    <mergeCell ref="D2530:E2530"/>
    <mergeCell ref="F2530:G2530"/>
    <mergeCell ref="D2559:E2559"/>
    <mergeCell ref="F2559:G2559"/>
    <mergeCell ref="D2315:E2315"/>
    <mergeCell ref="F2315:G2315"/>
    <mergeCell ref="D2348:E2348"/>
    <mergeCell ref="F2348:G2348"/>
    <mergeCell ref="D2469:E2469"/>
    <mergeCell ref="F2469:G2469"/>
    <mergeCell ref="D2499:E2499"/>
    <mergeCell ref="F2499:G2499"/>
    <mergeCell ref="B2728:F2728"/>
    <mergeCell ref="D2729:E2729"/>
    <mergeCell ref="F2729:G2729"/>
    <mergeCell ref="B2656:F2656"/>
    <mergeCell ref="D2657:E2657"/>
    <mergeCell ref="F2657:G2657"/>
    <mergeCell ref="B2694:F2694"/>
    <mergeCell ref="D2695:E2695"/>
    <mergeCell ref="F2695:G2695"/>
  </mergeCells>
  <phoneticPr fontId="16" type="noConversion"/>
  <pageMargins left="0.51181102362204722" right="0.51181102362204722" top="0.78740157480314965" bottom="0.78740157480314965" header="0.31496062992125984" footer="0.31496062992125984"/>
  <pageSetup paperSize="9" scale="39" fitToHeight="0" orientation="portrait" r:id="rId1"/>
  <rowBreaks count="23" manualBreakCount="23">
    <brk id="234" max="8" man="1"/>
    <brk id="353" max="8" man="1"/>
    <brk id="473" max="8" man="1"/>
    <brk id="588" max="8" man="1"/>
    <brk id="686" max="8" man="1"/>
    <brk id="803" max="8" man="1"/>
    <brk id="912" max="8" man="1"/>
    <brk id="1028" max="8" man="1"/>
    <brk id="1139" max="8" man="1"/>
    <brk id="1254" max="8" man="1"/>
    <brk id="1366" max="8" man="1"/>
    <brk id="1480" max="8" man="1"/>
    <brk id="1598" max="8" man="1"/>
    <brk id="1719" max="8" man="1"/>
    <brk id="1839" max="8" man="1"/>
    <brk id="1948" max="8" man="1"/>
    <brk id="2062" max="8" man="1"/>
    <brk id="2176" max="8" man="1"/>
    <brk id="2295" max="8" man="1"/>
    <brk id="2410" max="8" man="1"/>
    <brk id="2532" max="8" man="1"/>
    <brk id="2643" max="8" man="1"/>
    <brk id="2758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L91"/>
  <sheetViews>
    <sheetView showGridLines="0" view="pageBreakPreview" zoomScale="90" zoomScaleNormal="100" zoomScaleSheetLayoutView="90" workbookViewId="0">
      <selection activeCell="B81" sqref="B81"/>
    </sheetView>
  </sheetViews>
  <sheetFormatPr defaultColWidth="10.7109375" defaultRowHeight="15" x14ac:dyDescent="0.25"/>
  <cols>
    <col min="1" max="1" width="6.7109375" style="118" customWidth="1"/>
    <col min="2" max="2" width="58.7109375" style="732" customWidth="1"/>
    <col min="3" max="3" width="7.7109375" style="119" customWidth="1"/>
    <col min="4" max="5" width="9.7109375" style="120" customWidth="1"/>
    <col min="6" max="6" width="3.85546875" style="108" customWidth="1"/>
    <col min="7" max="7" width="16.42578125" style="121" customWidth="1"/>
    <col min="8" max="8" width="10.7109375" style="121" customWidth="1"/>
    <col min="9" max="10" width="10.7109375" style="122" customWidth="1"/>
    <col min="11" max="11" width="10.7109375" style="120" customWidth="1"/>
    <col min="12" max="12" width="10.7109375" style="123" customWidth="1"/>
    <col min="13" max="16384" width="10.7109375" style="118"/>
  </cols>
  <sheetData>
    <row r="1" spans="1:7" ht="15" customHeight="1" x14ac:dyDescent="0.25">
      <c r="A1" s="600" t="str">
        <f>Cronograma!A4</f>
        <v>Obra: Ponte sob o rio Piracicaba</v>
      </c>
      <c r="B1" s="729"/>
      <c r="C1" s="106"/>
      <c r="D1" s="106"/>
      <c r="E1" s="107"/>
    </row>
    <row r="2" spans="1:7" ht="15" customHeight="1" x14ac:dyDescent="0.25">
      <c r="A2" s="109" t="str">
        <f>Cronograma!A5</f>
        <v>Rodovia: Ligação entre Rua Quincas Honorato e Rua Rio Piracicaba</v>
      </c>
      <c r="B2" s="730"/>
      <c r="C2" s="110"/>
      <c r="D2" s="110"/>
      <c r="E2" s="111"/>
    </row>
    <row r="3" spans="1:7" ht="15" customHeight="1" x14ac:dyDescent="0.25">
      <c r="A3" s="109" t="str">
        <f>Cronograma!A6</f>
        <v>Trecho: Ponto localizado</v>
      </c>
      <c r="B3" s="730"/>
      <c r="C3" s="110"/>
      <c r="D3" s="110"/>
      <c r="E3" s="112"/>
    </row>
    <row r="4" spans="1:7" ht="15" customHeight="1" x14ac:dyDescent="0.25">
      <c r="A4" s="113" t="str">
        <f>Cronograma!A7</f>
        <v>Coordenadas: 19°45'54.13"S / 43° 1'45.24"O</v>
      </c>
      <c r="B4" s="731"/>
      <c r="C4" s="114"/>
      <c r="D4" s="114"/>
      <c r="E4" s="115"/>
    </row>
    <row r="5" spans="1:7" ht="24" customHeight="1" x14ac:dyDescent="0.25">
      <c r="A5" s="1104" t="s">
        <v>1565</v>
      </c>
      <c r="B5" s="1105"/>
      <c r="C5" s="1105"/>
      <c r="D5" s="1105"/>
      <c r="E5" s="1106"/>
    </row>
    <row r="6" spans="1:7" ht="18" customHeight="1" x14ac:dyDescent="0.25">
      <c r="A6" s="1107" t="s">
        <v>379</v>
      </c>
      <c r="B6" s="1109" t="s">
        <v>380</v>
      </c>
      <c r="C6" s="1109" t="s">
        <v>261</v>
      </c>
      <c r="D6" s="1109" t="s">
        <v>381</v>
      </c>
      <c r="E6" s="1109" t="s">
        <v>382</v>
      </c>
    </row>
    <row r="7" spans="1:7" ht="18" customHeight="1" thickBot="1" x14ac:dyDescent="0.3">
      <c r="A7" s="1108"/>
      <c r="B7" s="1110"/>
      <c r="C7" s="1110"/>
      <c r="D7" s="1110"/>
      <c r="E7" s="1110"/>
    </row>
    <row r="8" spans="1:7" ht="18" customHeight="1" thickTop="1" x14ac:dyDescent="0.25">
      <c r="A8" s="757" t="s">
        <v>75</v>
      </c>
      <c r="B8" s="758" t="s">
        <v>76</v>
      </c>
      <c r="C8" s="693" t="s">
        <v>383</v>
      </c>
      <c r="D8" s="759">
        <v>1.5928</v>
      </c>
      <c r="E8" s="759">
        <v>1.07</v>
      </c>
      <c r="G8" s="121" t="s">
        <v>903</v>
      </c>
    </row>
    <row r="9" spans="1:7" ht="18" customHeight="1" x14ac:dyDescent="0.25">
      <c r="A9" s="760" t="s">
        <v>888</v>
      </c>
      <c r="B9" s="761" t="s">
        <v>1134</v>
      </c>
      <c r="C9" s="693" t="s">
        <v>383</v>
      </c>
      <c r="D9" s="762">
        <v>53.909700000000001</v>
      </c>
      <c r="E9" s="693">
        <v>29.927</v>
      </c>
      <c r="G9" s="121" t="s">
        <v>903</v>
      </c>
    </row>
    <row r="10" spans="1:7" ht="18" customHeight="1" x14ac:dyDescent="0.25">
      <c r="A10" s="760" t="s">
        <v>889</v>
      </c>
      <c r="B10" s="761" t="s">
        <v>895</v>
      </c>
      <c r="C10" s="693" t="s">
        <v>383</v>
      </c>
      <c r="D10" s="693">
        <v>66.312299999999993</v>
      </c>
      <c r="E10" s="693">
        <v>13.3424</v>
      </c>
      <c r="G10" s="121" t="s">
        <v>903</v>
      </c>
    </row>
    <row r="11" spans="1:7" ht="18" customHeight="1" x14ac:dyDescent="0.25">
      <c r="A11" s="760" t="s">
        <v>890</v>
      </c>
      <c r="B11" s="761" t="s">
        <v>896</v>
      </c>
      <c r="C11" s="693" t="s">
        <v>383</v>
      </c>
      <c r="D11" s="693">
        <v>118.7978</v>
      </c>
      <c r="E11" s="693">
        <v>5.2740999999999998</v>
      </c>
      <c r="G11" s="121" t="s">
        <v>903</v>
      </c>
    </row>
    <row r="12" spans="1:7" ht="18" customHeight="1" x14ac:dyDescent="0.25">
      <c r="A12" s="760" t="s">
        <v>891</v>
      </c>
      <c r="B12" s="761" t="s">
        <v>897</v>
      </c>
      <c r="C12" s="693" t="s">
        <v>383</v>
      </c>
      <c r="D12" s="762">
        <v>22.8276</v>
      </c>
      <c r="E12" s="693">
        <v>21.154199999999999</v>
      </c>
      <c r="G12" s="121" t="s">
        <v>903</v>
      </c>
    </row>
    <row r="13" spans="1:7" ht="18" customHeight="1" x14ac:dyDescent="0.25">
      <c r="A13" s="760" t="s">
        <v>892</v>
      </c>
      <c r="B13" s="761" t="s">
        <v>898</v>
      </c>
      <c r="C13" s="693" t="s">
        <v>383</v>
      </c>
      <c r="D13" s="693">
        <v>268.88929999999999</v>
      </c>
      <c r="E13" s="693">
        <v>140.04239999999999</v>
      </c>
      <c r="G13" s="121" t="s">
        <v>903</v>
      </c>
    </row>
    <row r="14" spans="1:7" ht="18" customHeight="1" x14ac:dyDescent="0.25">
      <c r="A14" s="760" t="s">
        <v>905</v>
      </c>
      <c r="B14" s="761" t="s">
        <v>906</v>
      </c>
      <c r="C14" s="693" t="s">
        <v>383</v>
      </c>
      <c r="D14" s="693">
        <v>509.94810000000001</v>
      </c>
      <c r="E14" s="762">
        <v>66.799899999999994</v>
      </c>
      <c r="G14" s="121" t="s">
        <v>903</v>
      </c>
    </row>
    <row r="15" spans="1:7" ht="18" customHeight="1" x14ac:dyDescent="0.25">
      <c r="A15" s="760" t="s">
        <v>916</v>
      </c>
      <c r="B15" s="761" t="s">
        <v>918</v>
      </c>
      <c r="C15" s="693" t="s">
        <v>383</v>
      </c>
      <c r="D15" s="693">
        <v>38.974499999999999</v>
      </c>
      <c r="E15" s="693">
        <v>36.425199999999997</v>
      </c>
      <c r="G15" s="121" t="s">
        <v>903</v>
      </c>
    </row>
    <row r="16" spans="1:7" ht="18" customHeight="1" x14ac:dyDescent="0.25">
      <c r="A16" s="760" t="s">
        <v>1116</v>
      </c>
      <c r="B16" s="761" t="s">
        <v>1117</v>
      </c>
      <c r="C16" s="693" t="s">
        <v>383</v>
      </c>
      <c r="D16" s="693">
        <v>40.035899999999998</v>
      </c>
      <c r="E16" s="762">
        <v>37.026800000000001</v>
      </c>
    </row>
    <row r="17" spans="1:7" ht="22.5" x14ac:dyDescent="0.25">
      <c r="A17" s="760" t="s">
        <v>1118</v>
      </c>
      <c r="B17" s="763" t="s">
        <v>1119</v>
      </c>
      <c r="C17" s="693" t="s">
        <v>383</v>
      </c>
      <c r="D17" s="693">
        <v>40.5182</v>
      </c>
      <c r="E17" s="762">
        <v>37.300199999999997</v>
      </c>
    </row>
    <row r="18" spans="1:7" ht="18" customHeight="1" x14ac:dyDescent="0.25">
      <c r="A18" s="760" t="s">
        <v>920</v>
      </c>
      <c r="B18" s="761" t="s">
        <v>925</v>
      </c>
      <c r="C18" s="693" t="s">
        <v>383</v>
      </c>
      <c r="D18" s="693">
        <v>4.9370000000000003</v>
      </c>
      <c r="E18" s="693">
        <v>2.8860999999999999</v>
      </c>
      <c r="G18" s="121" t="s">
        <v>903</v>
      </c>
    </row>
    <row r="19" spans="1:7" ht="18" customHeight="1" x14ac:dyDescent="0.25">
      <c r="A19" s="760" t="s">
        <v>921</v>
      </c>
      <c r="B19" s="761" t="s">
        <v>929</v>
      </c>
      <c r="C19" s="693" t="s">
        <v>383</v>
      </c>
      <c r="D19" s="693">
        <v>19.886299999999999</v>
      </c>
      <c r="E19" s="762">
        <v>19.434699999999999</v>
      </c>
      <c r="G19" s="121" t="s">
        <v>903</v>
      </c>
    </row>
    <row r="20" spans="1:7" ht="18" customHeight="1" x14ac:dyDescent="0.25">
      <c r="A20" s="760" t="s">
        <v>227</v>
      </c>
      <c r="B20" s="761" t="s">
        <v>228</v>
      </c>
      <c r="C20" s="693" t="s">
        <v>383</v>
      </c>
      <c r="D20" s="693">
        <v>435.03210000000001</v>
      </c>
      <c r="E20" s="762">
        <v>119.83199999999999</v>
      </c>
    </row>
    <row r="21" spans="1:7" ht="18" customHeight="1" x14ac:dyDescent="0.25">
      <c r="A21" s="760" t="s">
        <v>679</v>
      </c>
      <c r="B21" s="761" t="s">
        <v>680</v>
      </c>
      <c r="C21" s="693" t="s">
        <v>383</v>
      </c>
      <c r="D21" s="762">
        <v>291.80790000000002</v>
      </c>
      <c r="E21" s="693">
        <v>148.3015</v>
      </c>
    </row>
    <row r="22" spans="1:7" ht="18" customHeight="1" x14ac:dyDescent="0.25">
      <c r="A22" s="760" t="s">
        <v>23</v>
      </c>
      <c r="B22" s="761" t="s">
        <v>24</v>
      </c>
      <c r="C22" s="693" t="s">
        <v>383</v>
      </c>
      <c r="D22" s="693">
        <v>1.6177999999999999</v>
      </c>
      <c r="E22" s="762">
        <v>1.0998000000000001</v>
      </c>
    </row>
    <row r="23" spans="1:7" ht="18" customHeight="1" x14ac:dyDescent="0.25">
      <c r="A23" s="760" t="s">
        <v>106</v>
      </c>
      <c r="B23" s="761" t="s">
        <v>107</v>
      </c>
      <c r="C23" s="693" t="s">
        <v>383</v>
      </c>
      <c r="D23" s="693">
        <v>20.365600000000001</v>
      </c>
      <c r="E23" s="693">
        <v>3.8374999999999999</v>
      </c>
    </row>
    <row r="24" spans="1:7" ht="18" customHeight="1" x14ac:dyDescent="0.25">
      <c r="A24" s="760" t="s">
        <v>21</v>
      </c>
      <c r="B24" s="761" t="s">
        <v>22</v>
      </c>
      <c r="C24" s="693" t="s">
        <v>383</v>
      </c>
      <c r="D24" s="693">
        <v>0.77129999999999999</v>
      </c>
      <c r="E24" s="693">
        <v>0.52439999999999998</v>
      </c>
    </row>
    <row r="25" spans="1:7" ht="24.95" customHeight="1" x14ac:dyDescent="0.25">
      <c r="A25" s="764" t="s">
        <v>262</v>
      </c>
      <c r="B25" s="785" t="s">
        <v>263</v>
      </c>
      <c r="C25" s="693" t="s">
        <v>383</v>
      </c>
      <c r="D25" s="765">
        <v>39.147300000000001</v>
      </c>
      <c r="E25" s="765">
        <v>32.969200000000001</v>
      </c>
    </row>
    <row r="26" spans="1:7" ht="24.95" customHeight="1" x14ac:dyDescent="0.25">
      <c r="A26" s="116" t="s">
        <v>170</v>
      </c>
      <c r="B26" s="784" t="s">
        <v>171</v>
      </c>
      <c r="C26" s="693" t="s">
        <v>383</v>
      </c>
      <c r="D26" s="767">
        <v>242.97040000000001</v>
      </c>
      <c r="E26" s="767">
        <v>184.46209999999999</v>
      </c>
    </row>
    <row r="27" spans="1:7" ht="18" customHeight="1" x14ac:dyDescent="0.25">
      <c r="A27" s="116" t="s">
        <v>316</v>
      </c>
      <c r="B27" s="766" t="s">
        <v>317</v>
      </c>
      <c r="C27" s="693" t="s">
        <v>383</v>
      </c>
      <c r="D27" s="767">
        <v>42.394599999999997</v>
      </c>
      <c r="E27" s="767">
        <v>5.6387</v>
      </c>
    </row>
    <row r="28" spans="1:7" ht="24.95" customHeight="1" x14ac:dyDescent="0.25">
      <c r="A28" s="116" t="s">
        <v>165</v>
      </c>
      <c r="B28" s="784" t="s">
        <v>166</v>
      </c>
      <c r="C28" s="693" t="s">
        <v>383</v>
      </c>
      <c r="D28" s="767">
        <v>2345.3872999999999</v>
      </c>
      <c r="E28" s="767">
        <v>1188.5985000000001</v>
      </c>
    </row>
    <row r="29" spans="1:7" ht="18" customHeight="1" x14ac:dyDescent="0.25">
      <c r="A29" s="116" t="s">
        <v>341</v>
      </c>
      <c r="B29" s="766" t="s">
        <v>398</v>
      </c>
      <c r="C29" s="693" t="s">
        <v>383</v>
      </c>
      <c r="D29" s="767">
        <v>77.343599999999995</v>
      </c>
      <c r="E29" s="767">
        <v>35.8093</v>
      </c>
    </row>
    <row r="30" spans="1:7" ht="18" customHeight="1" x14ac:dyDescent="0.25">
      <c r="A30" s="116" t="s">
        <v>754</v>
      </c>
      <c r="B30" s="766" t="s">
        <v>756</v>
      </c>
      <c r="C30" s="693" t="s">
        <v>383</v>
      </c>
      <c r="D30" s="767">
        <v>259.32549999999998</v>
      </c>
      <c r="E30" s="767">
        <v>105.9967</v>
      </c>
    </row>
    <row r="31" spans="1:7" ht="18" customHeight="1" x14ac:dyDescent="0.25">
      <c r="A31" s="116" t="s">
        <v>241</v>
      </c>
      <c r="B31" s="766" t="s">
        <v>242</v>
      </c>
      <c r="C31" s="693" t="s">
        <v>383</v>
      </c>
      <c r="D31" s="767">
        <v>18.6477</v>
      </c>
      <c r="E31" s="767">
        <v>11.755599999999999</v>
      </c>
      <c r="G31"/>
    </row>
    <row r="32" spans="1:7" ht="18" customHeight="1" x14ac:dyDescent="0.25">
      <c r="A32" s="116" t="s">
        <v>139</v>
      </c>
      <c r="B32" s="766" t="s">
        <v>1135</v>
      </c>
      <c r="C32" s="693" t="s">
        <v>383</v>
      </c>
      <c r="D32" s="767">
        <v>397.62200000000001</v>
      </c>
      <c r="E32" s="767">
        <v>172.96250000000001</v>
      </c>
    </row>
    <row r="33" spans="1:5" ht="18" customHeight="1" x14ac:dyDescent="0.25">
      <c r="A33" s="116" t="s">
        <v>470</v>
      </c>
      <c r="B33" s="766" t="s">
        <v>473</v>
      </c>
      <c r="C33" s="693" t="s">
        <v>383</v>
      </c>
      <c r="D33" s="767">
        <v>64.245199999999997</v>
      </c>
      <c r="E33" s="767">
        <v>27.4893</v>
      </c>
    </row>
    <row r="34" spans="1:5" ht="24.95" customHeight="1" x14ac:dyDescent="0.25">
      <c r="A34" s="116" t="s">
        <v>189</v>
      </c>
      <c r="B34" s="784" t="s">
        <v>1136</v>
      </c>
      <c r="C34" s="693" t="s">
        <v>383</v>
      </c>
      <c r="D34" s="767">
        <v>344.96839999999997</v>
      </c>
      <c r="E34" s="767">
        <v>144.56870000000001</v>
      </c>
    </row>
    <row r="35" spans="1:5" ht="18" customHeight="1" x14ac:dyDescent="0.25">
      <c r="A35" s="116" t="s">
        <v>195</v>
      </c>
      <c r="B35" s="766" t="s">
        <v>196</v>
      </c>
      <c r="C35" s="693" t="s">
        <v>383</v>
      </c>
      <c r="D35" s="767">
        <v>4.7868000000000004</v>
      </c>
      <c r="E35" s="767">
        <v>3.3334000000000001</v>
      </c>
    </row>
    <row r="36" spans="1:5" ht="18" customHeight="1" x14ac:dyDescent="0.25">
      <c r="A36" s="116" t="s">
        <v>16</v>
      </c>
      <c r="B36" s="766" t="s">
        <v>17</v>
      </c>
      <c r="C36" s="693" t="s">
        <v>383</v>
      </c>
      <c r="D36" s="767">
        <v>48.529400000000003</v>
      </c>
      <c r="E36" s="767">
        <v>22.308499999999999</v>
      </c>
    </row>
    <row r="37" spans="1:5" ht="18" customHeight="1" x14ac:dyDescent="0.25">
      <c r="A37" s="116" t="s">
        <v>156</v>
      </c>
      <c r="B37" s="766" t="s">
        <v>157</v>
      </c>
      <c r="C37" s="693" t="s">
        <v>383</v>
      </c>
      <c r="D37" s="767">
        <v>4.6314000000000002</v>
      </c>
      <c r="E37" s="767">
        <v>0.221</v>
      </c>
    </row>
    <row r="38" spans="1:5" ht="18" customHeight="1" x14ac:dyDescent="0.25">
      <c r="A38" s="116" t="s">
        <v>197</v>
      </c>
      <c r="B38" s="766" t="s">
        <v>198</v>
      </c>
      <c r="C38" s="693" t="s">
        <v>383</v>
      </c>
      <c r="D38" s="767">
        <v>249.71969999999999</v>
      </c>
      <c r="E38" s="767">
        <v>90.954700000000003</v>
      </c>
    </row>
    <row r="39" spans="1:5" ht="18" customHeight="1" x14ac:dyDescent="0.25">
      <c r="A39" s="116" t="s">
        <v>108</v>
      </c>
      <c r="B39" s="766" t="s">
        <v>109</v>
      </c>
      <c r="C39" s="693" t="s">
        <v>383</v>
      </c>
      <c r="D39" s="767">
        <v>19.772500000000001</v>
      </c>
      <c r="E39" s="767">
        <v>19.465499999999999</v>
      </c>
    </row>
    <row r="40" spans="1:5" ht="18" customHeight="1" x14ac:dyDescent="0.25">
      <c r="A40" s="116" t="s">
        <v>140</v>
      </c>
      <c r="B40" s="766" t="s">
        <v>141</v>
      </c>
      <c r="C40" s="693" t="s">
        <v>383</v>
      </c>
      <c r="D40" s="767">
        <v>814.50530000000003</v>
      </c>
      <c r="E40" s="767">
        <v>295.47379999999998</v>
      </c>
    </row>
    <row r="41" spans="1:5" ht="18" customHeight="1" x14ac:dyDescent="0.25">
      <c r="A41" s="116" t="s">
        <v>231</v>
      </c>
      <c r="B41" s="766" t="s">
        <v>232</v>
      </c>
      <c r="C41" s="693" t="s">
        <v>383</v>
      </c>
      <c r="D41" s="767">
        <v>0.13769999999999999</v>
      </c>
      <c r="E41" s="767">
        <v>7.5999999999999998E-2</v>
      </c>
    </row>
    <row r="42" spans="1:5" ht="18" customHeight="1" x14ac:dyDescent="0.25">
      <c r="A42" s="116" t="s">
        <v>859</v>
      </c>
      <c r="B42" s="766" t="s">
        <v>860</v>
      </c>
      <c r="C42" s="693" t="s">
        <v>383</v>
      </c>
      <c r="D42" s="767">
        <v>816.00869999999998</v>
      </c>
      <c r="E42" s="767">
        <v>296.2287</v>
      </c>
    </row>
    <row r="43" spans="1:5" ht="18" customHeight="1" x14ac:dyDescent="0.25">
      <c r="A43" s="116" t="s">
        <v>243</v>
      </c>
      <c r="B43" s="766" t="s">
        <v>244</v>
      </c>
      <c r="C43" s="693" t="s">
        <v>383</v>
      </c>
      <c r="D43" s="767">
        <v>0.20519999999999999</v>
      </c>
      <c r="E43" s="767">
        <v>0.1361</v>
      </c>
    </row>
    <row r="44" spans="1:5" ht="18" customHeight="1" x14ac:dyDescent="0.25">
      <c r="A44" s="116" t="s">
        <v>193</v>
      </c>
      <c r="B44" s="766" t="s">
        <v>194</v>
      </c>
      <c r="C44" s="693" t="s">
        <v>383</v>
      </c>
      <c r="D44" s="767">
        <v>370.01780000000002</v>
      </c>
      <c r="E44" s="767">
        <v>74.020200000000003</v>
      </c>
    </row>
    <row r="45" spans="1:5" ht="18" customHeight="1" x14ac:dyDescent="0.25">
      <c r="A45" s="116" t="s">
        <v>201</v>
      </c>
      <c r="B45" s="766" t="s">
        <v>202</v>
      </c>
      <c r="C45" s="693" t="s">
        <v>383</v>
      </c>
      <c r="D45" s="767">
        <v>137.35069999999999</v>
      </c>
      <c r="E45" s="767">
        <v>32.051900000000003</v>
      </c>
    </row>
    <row r="46" spans="1:5" ht="18" customHeight="1" x14ac:dyDescent="0.25">
      <c r="A46" s="116" t="s">
        <v>186</v>
      </c>
      <c r="B46" s="766" t="s">
        <v>187</v>
      </c>
      <c r="C46" s="693" t="s">
        <v>383</v>
      </c>
      <c r="D46" s="767">
        <v>310.3252</v>
      </c>
      <c r="E46" s="767">
        <v>76.263900000000007</v>
      </c>
    </row>
    <row r="47" spans="1:5" ht="18" customHeight="1" x14ac:dyDescent="0.25">
      <c r="A47" s="116" t="s">
        <v>180</v>
      </c>
      <c r="B47" s="766" t="s">
        <v>181</v>
      </c>
      <c r="C47" s="693" t="s">
        <v>383</v>
      </c>
      <c r="D47" s="767">
        <v>295.68630000000002</v>
      </c>
      <c r="E47" s="767">
        <v>68.882300000000001</v>
      </c>
    </row>
    <row r="48" spans="1:5" ht="18" customHeight="1" x14ac:dyDescent="0.25">
      <c r="A48" s="116" t="s">
        <v>203</v>
      </c>
      <c r="B48" s="766" t="s">
        <v>204</v>
      </c>
      <c r="C48" s="693" t="s">
        <v>383</v>
      </c>
      <c r="D48" s="767">
        <v>280.83699999999999</v>
      </c>
      <c r="E48" s="767">
        <v>63.352499999999999</v>
      </c>
    </row>
    <row r="49" spans="1:5" ht="18" customHeight="1" x14ac:dyDescent="0.25">
      <c r="A49" s="116" t="s">
        <v>247</v>
      </c>
      <c r="B49" s="766" t="s">
        <v>248</v>
      </c>
      <c r="C49" s="693" t="s">
        <v>383</v>
      </c>
      <c r="D49" s="767">
        <v>7.8434999999999997</v>
      </c>
      <c r="E49" s="767">
        <v>4.9858000000000002</v>
      </c>
    </row>
    <row r="50" spans="1:5" ht="18" customHeight="1" x14ac:dyDescent="0.25">
      <c r="A50" s="116" t="s">
        <v>245</v>
      </c>
      <c r="B50" s="766" t="s">
        <v>246</v>
      </c>
      <c r="C50" s="693" t="s">
        <v>383</v>
      </c>
      <c r="D50" s="767">
        <v>14.7278</v>
      </c>
      <c r="E50" s="767">
        <v>9.3618000000000006</v>
      </c>
    </row>
    <row r="51" spans="1:5" ht="18" customHeight="1" x14ac:dyDescent="0.25">
      <c r="A51" s="116" t="s">
        <v>142</v>
      </c>
      <c r="B51" s="766" t="s">
        <v>143</v>
      </c>
      <c r="C51" s="693" t="s">
        <v>383</v>
      </c>
      <c r="D51" s="767">
        <v>0.75270000000000004</v>
      </c>
      <c r="E51" s="767">
        <v>0.44</v>
      </c>
    </row>
    <row r="52" spans="1:5" ht="18" customHeight="1" x14ac:dyDescent="0.25">
      <c r="A52" s="116" t="s">
        <v>207</v>
      </c>
      <c r="B52" s="766" t="s">
        <v>208</v>
      </c>
      <c r="C52" s="693" t="s">
        <v>383</v>
      </c>
      <c r="D52" s="767">
        <v>396.68209999999999</v>
      </c>
      <c r="E52" s="767">
        <v>139.4813</v>
      </c>
    </row>
    <row r="53" spans="1:5" ht="18" customHeight="1" x14ac:dyDescent="0.25">
      <c r="A53" s="116" t="s">
        <v>755</v>
      </c>
      <c r="B53" s="766" t="s">
        <v>757</v>
      </c>
      <c r="C53" s="693" t="s">
        <v>383</v>
      </c>
      <c r="D53" s="767">
        <v>1.0436000000000001</v>
      </c>
      <c r="E53" s="767">
        <v>0.57589999999999997</v>
      </c>
    </row>
    <row r="54" spans="1:5" ht="18" customHeight="1" x14ac:dyDescent="0.25">
      <c r="A54" s="116" t="s">
        <v>475</v>
      </c>
      <c r="B54" s="766" t="s">
        <v>646</v>
      </c>
      <c r="C54" s="693" t="s">
        <v>383</v>
      </c>
      <c r="D54" s="767">
        <v>420.178</v>
      </c>
      <c r="E54" s="767">
        <v>111.7118</v>
      </c>
    </row>
    <row r="55" spans="1:5" ht="18" customHeight="1" x14ac:dyDescent="0.25">
      <c r="A55" s="116" t="s">
        <v>474</v>
      </c>
      <c r="B55" s="766" t="s">
        <v>647</v>
      </c>
      <c r="C55" s="693" t="s">
        <v>383</v>
      </c>
      <c r="D55" s="767">
        <v>454.7038</v>
      </c>
      <c r="E55" s="767">
        <v>116.015</v>
      </c>
    </row>
    <row r="56" spans="1:5" ht="18" customHeight="1" x14ac:dyDescent="0.25">
      <c r="A56" s="116" t="s">
        <v>137</v>
      </c>
      <c r="B56" s="766" t="s">
        <v>138</v>
      </c>
      <c r="C56" s="693" t="s">
        <v>383</v>
      </c>
      <c r="D56" s="767">
        <v>314.14049999999997</v>
      </c>
      <c r="E56" s="767">
        <v>79.640500000000003</v>
      </c>
    </row>
    <row r="57" spans="1:5" ht="18" customHeight="1" x14ac:dyDescent="0.25">
      <c r="A57" s="116" t="s">
        <v>699</v>
      </c>
      <c r="B57" s="766" t="s">
        <v>710</v>
      </c>
      <c r="C57" s="693" t="s">
        <v>383</v>
      </c>
      <c r="D57" s="767">
        <v>286.83699999999999</v>
      </c>
      <c r="E57" s="767">
        <v>66.474000000000004</v>
      </c>
    </row>
    <row r="58" spans="1:5" ht="18" customHeight="1" x14ac:dyDescent="0.25">
      <c r="A58" s="116" t="s">
        <v>199</v>
      </c>
      <c r="B58" s="766" t="s">
        <v>200</v>
      </c>
      <c r="C58" s="693" t="s">
        <v>383</v>
      </c>
      <c r="D58" s="767">
        <v>192.62309999999999</v>
      </c>
      <c r="E58" s="767">
        <v>68.183400000000006</v>
      </c>
    </row>
    <row r="59" spans="1:5" ht="18" customHeight="1" x14ac:dyDescent="0.25">
      <c r="A59" s="678" t="s">
        <v>221</v>
      </c>
      <c r="B59" s="768" t="s">
        <v>222</v>
      </c>
      <c r="C59" s="693" t="s">
        <v>383</v>
      </c>
      <c r="D59" s="767">
        <v>329.2901</v>
      </c>
      <c r="E59" s="767">
        <v>99.752799999999993</v>
      </c>
    </row>
    <row r="60" spans="1:5" ht="18" customHeight="1" x14ac:dyDescent="0.25">
      <c r="A60" s="116" t="s">
        <v>205</v>
      </c>
      <c r="B60" s="766" t="s">
        <v>206</v>
      </c>
      <c r="C60" s="693" t="s">
        <v>383</v>
      </c>
      <c r="D60" s="767">
        <v>154.9059</v>
      </c>
      <c r="E60" s="767">
        <v>49.278100000000002</v>
      </c>
    </row>
    <row r="61" spans="1:5" ht="18" customHeight="1" x14ac:dyDescent="0.25">
      <c r="A61" s="116" t="s">
        <v>158</v>
      </c>
      <c r="B61" s="766" t="s">
        <v>159</v>
      </c>
      <c r="C61" s="693" t="s">
        <v>383</v>
      </c>
      <c r="D61" s="767">
        <v>0.14649999999999999</v>
      </c>
      <c r="E61" s="767">
        <v>0.1003</v>
      </c>
    </row>
    <row r="62" spans="1:5" ht="18" customHeight="1" x14ac:dyDescent="0.25">
      <c r="A62" s="116" t="s">
        <v>148</v>
      </c>
      <c r="B62" s="766" t="s">
        <v>149</v>
      </c>
      <c r="C62" s="693" t="s">
        <v>383</v>
      </c>
      <c r="D62" s="767">
        <v>0.44769999999999999</v>
      </c>
      <c r="E62" s="767">
        <v>0.31119999999999998</v>
      </c>
    </row>
    <row r="63" spans="1:5" ht="18" customHeight="1" x14ac:dyDescent="0.25">
      <c r="A63" s="116" t="s">
        <v>146</v>
      </c>
      <c r="B63" s="766" t="s">
        <v>147</v>
      </c>
      <c r="C63" s="693" t="s">
        <v>383</v>
      </c>
      <c r="D63" s="767">
        <v>36.779800000000002</v>
      </c>
      <c r="E63" s="767">
        <v>35.181199999999997</v>
      </c>
    </row>
    <row r="64" spans="1:5" ht="18" customHeight="1" x14ac:dyDescent="0.25">
      <c r="A64" s="116" t="s">
        <v>718</v>
      </c>
      <c r="B64" s="769" t="s">
        <v>719</v>
      </c>
      <c r="C64" s="693" t="s">
        <v>383</v>
      </c>
      <c r="D64" s="767">
        <v>0.63349999999999995</v>
      </c>
      <c r="E64" s="767">
        <v>0.39369999999999999</v>
      </c>
    </row>
    <row r="65" spans="1:12" s="108" customFormat="1" ht="18" customHeight="1" x14ac:dyDescent="0.25">
      <c r="A65" s="116" t="s">
        <v>168</v>
      </c>
      <c r="B65" s="769" t="s">
        <v>169</v>
      </c>
      <c r="C65" s="693" t="s">
        <v>383</v>
      </c>
      <c r="D65" s="767">
        <v>163.74199999999999</v>
      </c>
      <c r="E65" s="767">
        <v>7.0791000000000004</v>
      </c>
      <c r="G65" s="121"/>
      <c r="H65" s="121"/>
      <c r="I65" s="122"/>
      <c r="J65" s="122"/>
      <c r="K65" s="120"/>
      <c r="L65" s="123"/>
    </row>
    <row r="66" spans="1:12" s="108" customFormat="1" ht="18" customHeight="1" x14ac:dyDescent="0.25">
      <c r="A66" s="116" t="s">
        <v>949</v>
      </c>
      <c r="B66" s="769" t="s">
        <v>950</v>
      </c>
      <c r="C66" s="693" t="s">
        <v>383</v>
      </c>
      <c r="D66" s="767">
        <v>61.5901</v>
      </c>
      <c r="E66" s="767">
        <v>51.707299999999996</v>
      </c>
      <c r="G66" s="121"/>
      <c r="H66" s="121"/>
      <c r="I66" s="122"/>
      <c r="J66" s="122"/>
      <c r="K66" s="120"/>
      <c r="L66" s="123"/>
    </row>
    <row r="67" spans="1:12" s="108" customFormat="1" ht="18" customHeight="1" x14ac:dyDescent="0.25">
      <c r="A67" s="770" t="s">
        <v>954</v>
      </c>
      <c r="B67" s="771" t="s">
        <v>953</v>
      </c>
      <c r="C67" s="693" t="s">
        <v>383</v>
      </c>
      <c r="D67" s="772">
        <v>498.74059999999997</v>
      </c>
      <c r="E67" s="772">
        <v>126.2653</v>
      </c>
      <c r="G67" s="121"/>
      <c r="H67" s="121"/>
      <c r="I67" s="122"/>
      <c r="J67" s="122"/>
      <c r="K67" s="120"/>
      <c r="L67" s="123"/>
    </row>
    <row r="68" spans="1:12" s="108" customFormat="1" ht="18" customHeight="1" x14ac:dyDescent="0.25">
      <c r="A68" s="770" t="s">
        <v>951</v>
      </c>
      <c r="B68" s="771" t="s">
        <v>952</v>
      </c>
      <c r="C68" s="693" t="s">
        <v>383</v>
      </c>
      <c r="D68" s="772">
        <v>83.075199999999995</v>
      </c>
      <c r="E68" s="772">
        <v>31.455400000000001</v>
      </c>
      <c r="G68" s="121"/>
      <c r="H68" s="121"/>
      <c r="I68" s="122"/>
      <c r="J68" s="122"/>
      <c r="K68" s="120"/>
      <c r="L68" s="123"/>
    </row>
    <row r="69" spans="1:12" s="108" customFormat="1" ht="18" customHeight="1" x14ac:dyDescent="0.25">
      <c r="A69" s="789" t="s">
        <v>956</v>
      </c>
      <c r="B69" s="771" t="s">
        <v>957</v>
      </c>
      <c r="C69" s="693" t="s">
        <v>383</v>
      </c>
      <c r="D69" s="772">
        <v>413.28100000000001</v>
      </c>
      <c r="E69" s="772">
        <v>187.62809999999999</v>
      </c>
      <c r="G69" s="121"/>
      <c r="H69" s="121"/>
      <c r="I69" s="122"/>
      <c r="J69" s="122"/>
      <c r="K69" s="120"/>
      <c r="L69" s="123"/>
    </row>
    <row r="70" spans="1:12" s="108" customFormat="1" ht="24.95" customHeight="1" x14ac:dyDescent="0.25">
      <c r="A70" s="789" t="s">
        <v>959</v>
      </c>
      <c r="B70" s="696" t="s">
        <v>1137</v>
      </c>
      <c r="C70" s="693" t="s">
        <v>383</v>
      </c>
      <c r="D70" s="772">
        <v>3843.6808000000001</v>
      </c>
      <c r="E70" s="772">
        <v>1984.9082000000001</v>
      </c>
      <c r="G70" s="121"/>
      <c r="H70" s="121"/>
      <c r="I70" s="122"/>
      <c r="J70" s="122"/>
      <c r="K70" s="120"/>
      <c r="L70" s="123"/>
    </row>
    <row r="71" spans="1:12" s="108" customFormat="1" ht="18" customHeight="1" x14ac:dyDescent="0.25">
      <c r="A71" s="789" t="s">
        <v>979</v>
      </c>
      <c r="B71" s="771" t="s">
        <v>980</v>
      </c>
      <c r="C71" s="693" t="s">
        <v>383</v>
      </c>
      <c r="D71" s="772">
        <v>207.697</v>
      </c>
      <c r="E71" s="772">
        <v>67.300299999999993</v>
      </c>
      <c r="G71" s="121"/>
      <c r="H71" s="121"/>
      <c r="I71" s="122"/>
      <c r="J71" s="122"/>
      <c r="K71" s="120"/>
      <c r="L71" s="123"/>
    </row>
    <row r="72" spans="1:12" s="108" customFormat="1" ht="18" customHeight="1" x14ac:dyDescent="0.25">
      <c r="A72" s="789" t="s">
        <v>1026</v>
      </c>
      <c r="B72" s="771" t="s">
        <v>1027</v>
      </c>
      <c r="C72" s="693" t="s">
        <v>383</v>
      </c>
      <c r="D72" s="772">
        <v>11.901899999999999</v>
      </c>
      <c r="E72" s="772">
        <v>1.1344000000000001</v>
      </c>
      <c r="G72" s="121"/>
      <c r="H72" s="121"/>
      <c r="I72" s="122"/>
      <c r="J72" s="122"/>
      <c r="K72" s="120"/>
      <c r="L72" s="123"/>
    </row>
    <row r="73" spans="1:12" s="108" customFormat="1" ht="24.95" customHeight="1" x14ac:dyDescent="0.25">
      <c r="A73" s="789" t="s">
        <v>1094</v>
      </c>
      <c r="B73" s="696" t="s">
        <v>1095</v>
      </c>
      <c r="C73" s="693" t="s">
        <v>383</v>
      </c>
      <c r="D73" s="772">
        <v>366.53899999999999</v>
      </c>
      <c r="E73" s="772">
        <v>128.87880000000001</v>
      </c>
      <c r="G73" s="121"/>
      <c r="H73" s="121"/>
      <c r="I73" s="122"/>
      <c r="J73" s="122"/>
      <c r="K73" s="120"/>
      <c r="L73" s="123"/>
    </row>
    <row r="74" spans="1:12" s="108" customFormat="1" ht="24.95" customHeight="1" x14ac:dyDescent="0.25">
      <c r="A74" s="789" t="s">
        <v>1176</v>
      </c>
      <c r="B74" s="696" t="s">
        <v>1177</v>
      </c>
      <c r="C74" s="693" t="s">
        <v>383</v>
      </c>
      <c r="D74" s="772">
        <v>11.087300000000001</v>
      </c>
      <c r="E74" s="772">
        <v>0.80469999999999997</v>
      </c>
      <c r="G74" s="121"/>
      <c r="H74" s="121"/>
      <c r="I74" s="122"/>
      <c r="J74" s="122"/>
      <c r="K74" s="120"/>
      <c r="L74" s="123"/>
    </row>
    <row r="75" spans="1:12" s="108" customFormat="1" ht="24.95" customHeight="1" x14ac:dyDescent="0.25">
      <c r="A75" s="789" t="s">
        <v>1222</v>
      </c>
      <c r="B75" s="696" t="s">
        <v>1221</v>
      </c>
      <c r="C75" s="693" t="s">
        <v>383</v>
      </c>
      <c r="D75" s="772">
        <v>6.2618</v>
      </c>
      <c r="E75" s="772">
        <v>3.6606000000000001</v>
      </c>
      <c r="G75" s="121"/>
      <c r="H75" s="121"/>
      <c r="I75" s="122"/>
      <c r="J75" s="122"/>
      <c r="K75" s="120"/>
      <c r="L75" s="123"/>
    </row>
    <row r="76" spans="1:12" s="108" customFormat="1" ht="24.95" customHeight="1" x14ac:dyDescent="0.25">
      <c r="A76" s="789" t="s">
        <v>1288</v>
      </c>
      <c r="B76" s="696" t="s">
        <v>1291</v>
      </c>
      <c r="C76" s="693" t="s">
        <v>383</v>
      </c>
      <c r="D76" s="772">
        <v>196.1454</v>
      </c>
      <c r="E76" s="772">
        <v>85.876400000000004</v>
      </c>
      <c r="G76" s="121"/>
      <c r="H76" s="121"/>
      <c r="I76" s="122"/>
      <c r="J76" s="122"/>
      <c r="K76" s="120"/>
      <c r="L76" s="123"/>
    </row>
    <row r="77" spans="1:12" s="108" customFormat="1" ht="24.95" customHeight="1" x14ac:dyDescent="0.25">
      <c r="A77" s="789" t="s">
        <v>1289</v>
      </c>
      <c r="B77" s="696" t="s">
        <v>1292</v>
      </c>
      <c r="C77" s="693" t="s">
        <v>383</v>
      </c>
      <c r="D77" s="772">
        <v>88.126300000000001</v>
      </c>
      <c r="E77" s="772">
        <v>66.071200000000005</v>
      </c>
      <c r="G77" s="121"/>
      <c r="H77" s="121"/>
      <c r="I77" s="122"/>
      <c r="J77" s="122"/>
      <c r="K77" s="120"/>
      <c r="L77" s="123"/>
    </row>
    <row r="78" spans="1:12" s="108" customFormat="1" ht="24.95" customHeight="1" x14ac:dyDescent="0.25">
      <c r="A78" s="789" t="s">
        <v>1290</v>
      </c>
      <c r="B78" s="696" t="s">
        <v>1293</v>
      </c>
      <c r="C78" s="693" t="s">
        <v>383</v>
      </c>
      <c r="D78" s="772">
        <v>45.1081</v>
      </c>
      <c r="E78" s="772">
        <v>3.6375999999999999</v>
      </c>
      <c r="G78" s="121"/>
      <c r="H78" s="121"/>
      <c r="I78" s="122"/>
      <c r="J78" s="122"/>
      <c r="K78" s="120"/>
      <c r="L78" s="123"/>
    </row>
    <row r="79" spans="1:12" s="108" customFormat="1" ht="24.95" customHeight="1" x14ac:dyDescent="0.25">
      <c r="A79" s="789" t="s">
        <v>1297</v>
      </c>
      <c r="B79" s="696" t="s">
        <v>1299</v>
      </c>
      <c r="C79" s="693" t="s">
        <v>383</v>
      </c>
      <c r="D79" s="772">
        <v>423.23430000000002</v>
      </c>
      <c r="E79" s="772">
        <v>202.3691</v>
      </c>
      <c r="G79" s="121"/>
      <c r="H79" s="121"/>
      <c r="I79" s="122"/>
      <c r="J79" s="122"/>
      <c r="K79" s="120"/>
      <c r="L79" s="123"/>
    </row>
    <row r="80" spans="1:12" s="108" customFormat="1" ht="24.95" customHeight="1" x14ac:dyDescent="0.25">
      <c r="A80" s="789" t="s">
        <v>1300</v>
      </c>
      <c r="B80" s="696" t="s">
        <v>1301</v>
      </c>
      <c r="C80" s="693" t="s">
        <v>383</v>
      </c>
      <c r="D80" s="772">
        <v>603.18520000000001</v>
      </c>
      <c r="E80" s="772">
        <v>168.9521</v>
      </c>
      <c r="G80" s="121"/>
      <c r="H80" s="121"/>
      <c r="I80" s="122"/>
      <c r="J80" s="122"/>
      <c r="K80" s="120"/>
      <c r="L80" s="123"/>
    </row>
    <row r="81" spans="1:12" s="108" customFormat="1" ht="24.95" customHeight="1" x14ac:dyDescent="0.25">
      <c r="A81" s="789" t="s">
        <v>1304</v>
      </c>
      <c r="B81" s="696" t="s">
        <v>1308</v>
      </c>
      <c r="C81" s="693" t="s">
        <v>383</v>
      </c>
      <c r="D81" s="772">
        <v>29.243400000000001</v>
      </c>
      <c r="E81" s="772">
        <v>7.1218000000000004</v>
      </c>
      <c r="G81" s="121"/>
      <c r="H81" s="121"/>
      <c r="I81" s="122"/>
      <c r="J81" s="122"/>
      <c r="K81" s="120"/>
      <c r="L81" s="123"/>
    </row>
    <row r="82" spans="1:12" s="108" customFormat="1" ht="24.95" customHeight="1" x14ac:dyDescent="0.25">
      <c r="A82" s="789" t="s">
        <v>1418</v>
      </c>
      <c r="B82" s="696" t="s">
        <v>1419</v>
      </c>
      <c r="C82" s="693" t="s">
        <v>383</v>
      </c>
      <c r="D82" s="772">
        <v>0.87270000000000003</v>
      </c>
      <c r="E82" s="772">
        <v>0.48159999999999997</v>
      </c>
      <c r="G82" s="121"/>
      <c r="H82" s="121"/>
      <c r="I82" s="122"/>
      <c r="J82" s="122"/>
      <c r="K82" s="120"/>
      <c r="L82" s="123"/>
    </row>
    <row r="83" spans="1:12" s="108" customFormat="1" ht="24.95" customHeight="1" x14ac:dyDescent="0.25">
      <c r="A83" s="789" t="s">
        <v>1536</v>
      </c>
      <c r="B83" s="696" t="s">
        <v>1537</v>
      </c>
      <c r="C83" s="693" t="s">
        <v>383</v>
      </c>
      <c r="D83" s="772">
        <v>49.139600000000002</v>
      </c>
      <c r="E83" s="772">
        <v>9.6740999999999993</v>
      </c>
      <c r="G83" s="121"/>
      <c r="H83" s="121"/>
      <c r="I83" s="122"/>
      <c r="J83" s="122"/>
      <c r="K83" s="120"/>
      <c r="L83" s="123"/>
    </row>
    <row r="84" spans="1:12" s="108" customFormat="1" ht="24.95" customHeight="1" x14ac:dyDescent="0.25">
      <c r="A84" s="789" t="s">
        <v>1538</v>
      </c>
      <c r="B84" s="696" t="s">
        <v>1539</v>
      </c>
      <c r="C84" s="693" t="s">
        <v>383</v>
      </c>
      <c r="D84" s="772">
        <v>22.151399999999999</v>
      </c>
      <c r="E84" s="772">
        <v>20.649100000000001</v>
      </c>
      <c r="G84" s="121"/>
      <c r="H84" s="121"/>
      <c r="I84" s="122"/>
      <c r="J84" s="122"/>
      <c r="K84" s="120"/>
      <c r="L84" s="123"/>
    </row>
    <row r="85" spans="1:12" s="108" customFormat="1" ht="24.95" customHeight="1" x14ac:dyDescent="0.25">
      <c r="A85" s="789" t="s">
        <v>1305</v>
      </c>
      <c r="B85" s="696" t="s">
        <v>1309</v>
      </c>
      <c r="C85" s="693" t="s">
        <v>383</v>
      </c>
      <c r="D85" s="772">
        <v>20.648299999999999</v>
      </c>
      <c r="E85" s="772">
        <v>19.819600000000001</v>
      </c>
      <c r="G85" s="121"/>
      <c r="H85" s="121"/>
      <c r="I85" s="122"/>
      <c r="J85" s="122"/>
      <c r="K85" s="120"/>
      <c r="L85" s="123"/>
    </row>
    <row r="86" spans="1:12" s="108" customFormat="1" ht="24.95" customHeight="1" x14ac:dyDescent="0.25">
      <c r="A86" s="789"/>
      <c r="B86" s="696"/>
      <c r="C86" s="693"/>
      <c r="D86" s="772"/>
      <c r="E86" s="772"/>
      <c r="G86" s="121"/>
      <c r="H86" s="121"/>
      <c r="I86" s="122"/>
      <c r="J86" s="122"/>
      <c r="K86" s="120"/>
      <c r="L86" s="123"/>
    </row>
    <row r="87" spans="1:12" s="108" customFormat="1" ht="24.95" customHeight="1" x14ac:dyDescent="0.25">
      <c r="A87" s="789" t="s">
        <v>1315</v>
      </c>
      <c r="B87" s="696" t="s">
        <v>1316</v>
      </c>
      <c r="C87" s="693" t="s">
        <v>383</v>
      </c>
      <c r="D87" s="772">
        <v>162.06030000000001</v>
      </c>
      <c r="E87" s="772">
        <v>73.988900000000001</v>
      </c>
      <c r="G87" s="121"/>
      <c r="H87" s="121"/>
      <c r="I87" s="122"/>
      <c r="J87" s="122"/>
      <c r="K87" s="120"/>
      <c r="L87" s="123"/>
    </row>
    <row r="88" spans="1:12" s="108" customFormat="1" ht="24.95" customHeight="1" x14ac:dyDescent="0.25">
      <c r="A88" s="773" t="s">
        <v>716</v>
      </c>
      <c r="B88" s="786" t="s">
        <v>717</v>
      </c>
      <c r="C88" s="693" t="s">
        <v>383</v>
      </c>
      <c r="D88" s="772">
        <v>353.83</v>
      </c>
      <c r="E88" s="772">
        <v>87.71</v>
      </c>
      <c r="G88" s="121"/>
      <c r="H88" s="121"/>
      <c r="I88" s="122"/>
      <c r="J88" s="122"/>
      <c r="K88" s="120"/>
      <c r="L88" s="123"/>
    </row>
    <row r="89" spans="1:12" s="108" customFormat="1" ht="18" customHeight="1" x14ac:dyDescent="0.25">
      <c r="A89" s="117" t="s">
        <v>285</v>
      </c>
      <c r="B89" s="774" t="s">
        <v>850</v>
      </c>
      <c r="C89" s="693" t="s">
        <v>383</v>
      </c>
      <c r="D89" s="772">
        <f>'Custo Equipamentos'!J14</f>
        <v>52.151299999999999</v>
      </c>
      <c r="E89" s="772">
        <f>'Custo Equipamentos'!K14</f>
        <v>29.080300000000001</v>
      </c>
      <c r="G89" s="121"/>
      <c r="H89" s="121"/>
      <c r="I89" s="122"/>
      <c r="J89" s="122"/>
      <c r="K89" s="120"/>
      <c r="L89" s="123"/>
    </row>
    <row r="90" spans="1:12" s="108" customFormat="1" ht="18" customHeight="1" x14ac:dyDescent="0.25">
      <c r="A90" s="117" t="s">
        <v>285</v>
      </c>
      <c r="B90" s="775" t="s">
        <v>720</v>
      </c>
      <c r="C90" s="693" t="s">
        <v>383</v>
      </c>
      <c r="D90" s="767">
        <f>'Custo Equipamentos'!J9</f>
        <v>49.193899999999999</v>
      </c>
      <c r="E90" s="767">
        <f>'Custo Equipamentos'!K9</f>
        <v>44.693899999999999</v>
      </c>
      <c r="G90" s="121"/>
      <c r="H90" s="121"/>
      <c r="I90" s="122"/>
      <c r="J90" s="122"/>
      <c r="K90" s="120"/>
      <c r="L90" s="123"/>
    </row>
    <row r="91" spans="1:12" s="108" customFormat="1" ht="18" customHeight="1" x14ac:dyDescent="0.25">
      <c r="A91" s="776" t="s">
        <v>285</v>
      </c>
      <c r="B91" s="777" t="s">
        <v>721</v>
      </c>
      <c r="C91" s="778" t="s">
        <v>383</v>
      </c>
      <c r="D91" s="779">
        <f>'Custo Equipamentos'!J10</f>
        <v>0.33079999999999998</v>
      </c>
      <c r="E91" s="779">
        <f>'Custo Equipamentos'!K10</f>
        <v>0.2293</v>
      </c>
      <c r="G91" s="121"/>
      <c r="H91" s="121"/>
      <c r="I91" s="122"/>
      <c r="J91" s="122"/>
      <c r="K91" s="120"/>
      <c r="L91" s="123"/>
    </row>
  </sheetData>
  <mergeCells count="6">
    <mergeCell ref="A5:E5"/>
    <mergeCell ref="A6:A7"/>
    <mergeCell ref="B6:B7"/>
    <mergeCell ref="C6:C7"/>
    <mergeCell ref="D6:D7"/>
    <mergeCell ref="E6:E7"/>
  </mergeCells>
  <pageMargins left="0.78740157480314965" right="0.39370078740157483" top="0.78740157480314965" bottom="0.51181102362204722" header="0.51181102362204722" footer="0.51181102362204722"/>
  <pageSetup paperSize="9" scale="97" fitToHeight="0" orientation="portrait" r:id="rId1"/>
  <headerFooter alignWithMargins="0"/>
  <rowBreaks count="2" manualBreakCount="2">
    <brk id="42" max="4" man="1"/>
    <brk id="76" max="4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17"/>
  <sheetViews>
    <sheetView showGridLines="0" view="pageBreakPreview" topLeftCell="A82" zoomScale="90" zoomScaleNormal="100" zoomScaleSheetLayoutView="90" workbookViewId="0">
      <selection activeCell="A6" sqref="A6:A7"/>
    </sheetView>
  </sheetViews>
  <sheetFormatPr defaultColWidth="10.7109375" defaultRowHeight="14.25" x14ac:dyDescent="0.2"/>
  <cols>
    <col min="1" max="1" width="9.7109375" style="118" customWidth="1"/>
    <col min="2" max="2" width="62.7109375" style="118" customWidth="1"/>
    <col min="3" max="3" width="9.7109375" style="119" customWidth="1"/>
    <col min="4" max="4" width="13.7109375" style="120" customWidth="1"/>
    <col min="5" max="5" width="11.28515625" style="121" customWidth="1"/>
    <col min="6" max="8" width="10.7109375" style="118"/>
    <col min="9" max="9" width="5.7109375" style="118" customWidth="1"/>
    <col min="10" max="16384" width="10.7109375" style="118"/>
  </cols>
  <sheetData>
    <row r="1" spans="1:9" ht="15" customHeight="1" x14ac:dyDescent="0.2">
      <c r="A1" s="600" t="str">
        <f>Cronograma!A4</f>
        <v>Obra: Ponte sob o rio Piracicaba</v>
      </c>
      <c r="B1" s="124"/>
      <c r="C1" s="124"/>
      <c r="D1" s="107"/>
    </row>
    <row r="2" spans="1:9" ht="15" customHeight="1" x14ac:dyDescent="0.2">
      <c r="A2" s="109" t="str">
        <f>Cronograma!A5</f>
        <v>Rodovia: Ligação entre Rua Quincas Honorato e Rua Rio Piracicaba</v>
      </c>
      <c r="B2" s="125"/>
      <c r="C2" s="125"/>
      <c r="D2" s="126"/>
    </row>
    <row r="3" spans="1:9" ht="15" customHeight="1" x14ac:dyDescent="0.2">
      <c r="A3" s="109" t="str">
        <f>Cronograma!A6</f>
        <v>Trecho: Ponto localizado</v>
      </c>
      <c r="B3" s="125"/>
      <c r="C3" s="125"/>
      <c r="D3" s="126"/>
    </row>
    <row r="4" spans="1:9" ht="15" customHeight="1" x14ac:dyDescent="0.2">
      <c r="A4" s="113" t="str">
        <f>Cronograma!A7</f>
        <v>Coordenadas: 19°45'54.13"S / 43° 1'45.24"O</v>
      </c>
      <c r="B4" s="127"/>
      <c r="C4" s="127"/>
      <c r="D4" s="115"/>
      <c r="G4" s="128"/>
    </row>
    <row r="5" spans="1:9" ht="21" customHeight="1" x14ac:dyDescent="0.2">
      <c r="A5" s="1104" t="s">
        <v>1566</v>
      </c>
      <c r="B5" s="1105"/>
      <c r="C5" s="1105"/>
      <c r="D5" s="1106"/>
    </row>
    <row r="6" spans="1:9" ht="17.25" customHeight="1" x14ac:dyDescent="0.2">
      <c r="A6" s="1116" t="s">
        <v>384</v>
      </c>
      <c r="B6" s="1116" t="s">
        <v>385</v>
      </c>
      <c r="C6" s="1109" t="s">
        <v>261</v>
      </c>
      <c r="D6" s="1109" t="s">
        <v>386</v>
      </c>
      <c r="F6" s="1113" t="s">
        <v>410</v>
      </c>
      <c r="G6" s="1114"/>
      <c r="H6" s="1115"/>
    </row>
    <row r="7" spans="1:9" ht="17.25" customHeight="1" thickBot="1" x14ac:dyDescent="0.25">
      <c r="A7" s="1117"/>
      <c r="B7" s="1117"/>
      <c r="C7" s="1110"/>
      <c r="D7" s="1110"/>
      <c r="F7" s="129" t="s">
        <v>66</v>
      </c>
      <c r="G7" s="130" t="s">
        <v>67</v>
      </c>
      <c r="H7" s="130" t="s">
        <v>387</v>
      </c>
    </row>
    <row r="8" spans="1:9" ht="17.25" customHeight="1" thickTop="1" x14ac:dyDescent="0.2">
      <c r="A8" s="133" t="s">
        <v>92</v>
      </c>
      <c r="B8" s="134" t="s">
        <v>93</v>
      </c>
      <c r="C8" s="135" t="s">
        <v>50</v>
      </c>
      <c r="D8" s="677">
        <f>Cotações!G13</f>
        <v>6.0709</v>
      </c>
      <c r="F8" s="676">
        <f>Cotações!H13</f>
        <v>0</v>
      </c>
      <c r="G8" s="676">
        <f>Cotações!I13</f>
        <v>0</v>
      </c>
      <c r="H8" s="676">
        <f>Cotações!J13</f>
        <v>0</v>
      </c>
      <c r="I8" s="533"/>
    </row>
    <row r="9" spans="1:9" ht="17.25" customHeight="1" x14ac:dyDescent="0.2">
      <c r="A9" s="133" t="s">
        <v>144</v>
      </c>
      <c r="B9" s="134" t="s">
        <v>145</v>
      </c>
      <c r="C9" s="135" t="s">
        <v>50</v>
      </c>
      <c r="D9" s="677">
        <f>Cotações!G18</f>
        <v>7.5965999999999996</v>
      </c>
      <c r="F9" s="676">
        <f>Cotações!H18</f>
        <v>0</v>
      </c>
      <c r="G9" s="676">
        <f>Cotações!I18</f>
        <v>22</v>
      </c>
      <c r="H9" s="676">
        <f>Cotações!J18</f>
        <v>391</v>
      </c>
      <c r="I9" s="132"/>
    </row>
    <row r="10" spans="1:9" ht="17.25" customHeight="1" x14ac:dyDescent="0.2">
      <c r="A10" s="133" t="s">
        <v>914</v>
      </c>
      <c r="B10" s="134" t="s">
        <v>915</v>
      </c>
      <c r="C10" s="135" t="s">
        <v>50</v>
      </c>
      <c r="D10" s="677">
        <f>Cotações!G9</f>
        <v>7.5324999999999998</v>
      </c>
      <c r="F10" s="676">
        <f>Cotações!H9</f>
        <v>0</v>
      </c>
      <c r="G10" s="676">
        <f>Cotações!I9</f>
        <v>22</v>
      </c>
      <c r="H10" s="676">
        <f>Cotações!J9</f>
        <v>391</v>
      </c>
      <c r="I10" s="132"/>
    </row>
    <row r="11" spans="1:9" ht="17.25" customHeight="1" x14ac:dyDescent="0.2">
      <c r="A11" s="133" t="s">
        <v>900</v>
      </c>
      <c r="B11" s="134" t="s">
        <v>901</v>
      </c>
      <c r="C11" s="135" t="s">
        <v>114</v>
      </c>
      <c r="D11" s="136">
        <v>2652.9308000000001</v>
      </c>
      <c r="F11" s="131"/>
      <c r="G11" s="131"/>
      <c r="H11" s="131"/>
      <c r="I11" s="132"/>
    </row>
    <row r="12" spans="1:9" ht="17.25" customHeight="1" x14ac:dyDescent="0.2">
      <c r="A12" s="133" t="s">
        <v>909</v>
      </c>
      <c r="B12" s="134" t="s">
        <v>910</v>
      </c>
      <c r="C12" s="135" t="s">
        <v>136</v>
      </c>
      <c r="D12" s="136">
        <v>9247.9637000000002</v>
      </c>
      <c r="F12" s="131"/>
      <c r="G12" s="131"/>
      <c r="H12" s="131"/>
      <c r="I12" s="132"/>
    </row>
    <row r="13" spans="1:9" ht="17.25" customHeight="1" x14ac:dyDescent="0.2">
      <c r="A13" s="133" t="s">
        <v>907</v>
      </c>
      <c r="B13" s="134" t="s">
        <v>908</v>
      </c>
      <c r="C13" s="135" t="s">
        <v>136</v>
      </c>
      <c r="D13" s="136">
        <v>30869.0897</v>
      </c>
      <c r="F13" s="131"/>
      <c r="G13" s="131"/>
      <c r="H13" s="131"/>
      <c r="I13" s="132"/>
    </row>
    <row r="14" spans="1:9" ht="17.25" customHeight="1" x14ac:dyDescent="0.2">
      <c r="A14" s="133" t="s">
        <v>911</v>
      </c>
      <c r="B14" s="134" t="s">
        <v>912</v>
      </c>
      <c r="C14" s="135" t="s">
        <v>887</v>
      </c>
      <c r="D14" s="136">
        <v>82.765100000000004</v>
      </c>
      <c r="F14" s="131"/>
      <c r="G14" s="131"/>
      <c r="H14" s="131"/>
      <c r="I14" s="132"/>
    </row>
    <row r="15" spans="1:9" ht="17.25" customHeight="1" x14ac:dyDescent="0.2">
      <c r="A15" s="685" t="s">
        <v>1104</v>
      </c>
      <c r="B15" s="134" t="s">
        <v>1105</v>
      </c>
      <c r="C15" s="135" t="s">
        <v>136</v>
      </c>
      <c r="D15" s="136">
        <v>686.89949999999999</v>
      </c>
      <c r="F15" s="131"/>
      <c r="G15" s="131"/>
      <c r="H15" s="131"/>
      <c r="I15" s="132"/>
    </row>
    <row r="16" spans="1:9" ht="17.25" customHeight="1" x14ac:dyDescent="0.2">
      <c r="A16" s="685" t="s">
        <v>917</v>
      </c>
      <c r="B16" s="134" t="s">
        <v>919</v>
      </c>
      <c r="C16" s="135" t="s">
        <v>136</v>
      </c>
      <c r="D16" s="136">
        <v>846.69920000000002</v>
      </c>
      <c r="F16" s="131"/>
      <c r="G16" s="131"/>
      <c r="H16" s="131"/>
      <c r="I16" s="132"/>
    </row>
    <row r="17" spans="1:9" ht="17.25" customHeight="1" x14ac:dyDescent="0.2">
      <c r="A17" s="685" t="s">
        <v>1193</v>
      </c>
      <c r="B17" s="134" t="s">
        <v>1106</v>
      </c>
      <c r="C17" s="135" t="s">
        <v>136</v>
      </c>
      <c r="D17" s="136">
        <v>1078.8766000000001</v>
      </c>
      <c r="F17" s="131"/>
      <c r="G17" s="131"/>
      <c r="H17" s="131"/>
      <c r="I17" s="132"/>
    </row>
    <row r="18" spans="1:9" ht="17.25" customHeight="1" x14ac:dyDescent="0.2">
      <c r="A18" s="685" t="s">
        <v>1107</v>
      </c>
      <c r="B18" s="134" t="s">
        <v>1108</v>
      </c>
      <c r="C18" s="135" t="s">
        <v>136</v>
      </c>
      <c r="D18" s="136">
        <v>1491.4612</v>
      </c>
      <c r="F18" s="131"/>
      <c r="G18" s="131"/>
      <c r="H18" s="131"/>
      <c r="I18" s="132"/>
    </row>
    <row r="19" spans="1:9" ht="17.25" customHeight="1" x14ac:dyDescent="0.2">
      <c r="A19" s="685" t="s">
        <v>1109</v>
      </c>
      <c r="B19" s="134" t="s">
        <v>1110</v>
      </c>
      <c r="C19" s="135" t="s">
        <v>114</v>
      </c>
      <c r="D19" s="136">
        <v>43.323900000000002</v>
      </c>
      <c r="F19" s="131"/>
      <c r="G19" s="131"/>
      <c r="H19" s="131"/>
      <c r="I19" s="132"/>
    </row>
    <row r="20" spans="1:9" ht="17.25" customHeight="1" x14ac:dyDescent="0.2">
      <c r="A20" s="685" t="s">
        <v>922</v>
      </c>
      <c r="B20" s="134" t="s">
        <v>1103</v>
      </c>
      <c r="C20" s="135" t="s">
        <v>114</v>
      </c>
      <c r="D20" s="136">
        <v>67.975099999999998</v>
      </c>
      <c r="F20" s="131"/>
      <c r="G20" s="131"/>
      <c r="H20" s="131"/>
      <c r="I20" s="132"/>
    </row>
    <row r="21" spans="1:9" ht="17.25" customHeight="1" x14ac:dyDescent="0.2">
      <c r="A21" s="685" t="s">
        <v>1111</v>
      </c>
      <c r="B21" s="134" t="s">
        <v>1112</v>
      </c>
      <c r="C21" s="135" t="s">
        <v>114</v>
      </c>
      <c r="D21" s="136">
        <v>71.706599999999995</v>
      </c>
      <c r="F21" s="131"/>
      <c r="G21" s="131"/>
      <c r="H21" s="131"/>
      <c r="I21" s="132"/>
    </row>
    <row r="22" spans="1:9" ht="17.25" customHeight="1" x14ac:dyDescent="0.2">
      <c r="A22" s="133" t="s">
        <v>923</v>
      </c>
      <c r="B22" s="134" t="s">
        <v>927</v>
      </c>
      <c r="C22" s="135" t="s">
        <v>114</v>
      </c>
      <c r="D22" s="136">
        <v>9.8799999999999999E-2</v>
      </c>
      <c r="F22" s="131"/>
      <c r="G22" s="131"/>
      <c r="H22" s="131"/>
      <c r="I22" s="132"/>
    </row>
    <row r="23" spans="1:9" ht="17.25" customHeight="1" x14ac:dyDescent="0.2">
      <c r="A23" s="685" t="s">
        <v>1113</v>
      </c>
      <c r="B23" s="134" t="s">
        <v>928</v>
      </c>
      <c r="C23" s="135" t="s">
        <v>114</v>
      </c>
      <c r="D23" s="136">
        <v>2.4220999999999999</v>
      </c>
      <c r="F23" s="131"/>
      <c r="G23" s="131"/>
      <c r="H23" s="131"/>
      <c r="I23" s="132"/>
    </row>
    <row r="24" spans="1:9" ht="17.25" customHeight="1" x14ac:dyDescent="0.2">
      <c r="A24" s="685" t="s">
        <v>924</v>
      </c>
      <c r="B24" s="134" t="s">
        <v>1085</v>
      </c>
      <c r="C24" s="135" t="s">
        <v>136</v>
      </c>
      <c r="D24" s="136">
        <v>1.7</v>
      </c>
      <c r="F24" s="131"/>
      <c r="G24" s="131"/>
      <c r="H24" s="131"/>
      <c r="I24" s="132"/>
    </row>
    <row r="25" spans="1:9" ht="17.25" customHeight="1" x14ac:dyDescent="0.2">
      <c r="A25" s="133" t="s">
        <v>1098</v>
      </c>
      <c r="B25" s="134" t="s">
        <v>1099</v>
      </c>
      <c r="C25" s="135" t="s">
        <v>114</v>
      </c>
      <c r="D25" s="136">
        <v>82.999700000000004</v>
      </c>
      <c r="F25" s="131"/>
      <c r="G25" s="131"/>
      <c r="H25" s="131"/>
      <c r="I25" s="132"/>
    </row>
    <row r="26" spans="1:9" ht="17.25" customHeight="1" x14ac:dyDescent="0.2">
      <c r="A26" s="133" t="s">
        <v>982</v>
      </c>
      <c r="B26" s="134" t="s">
        <v>985</v>
      </c>
      <c r="C26" s="135" t="s">
        <v>2</v>
      </c>
      <c r="D26" s="136">
        <v>136.02340000000001</v>
      </c>
      <c r="E26" s="709"/>
      <c r="F26" s="131"/>
      <c r="G26" s="131"/>
      <c r="H26" s="131"/>
      <c r="I26" s="132"/>
    </row>
    <row r="27" spans="1:9" ht="24.95" customHeight="1" x14ac:dyDescent="0.2">
      <c r="A27" s="133" t="s">
        <v>1224</v>
      </c>
      <c r="B27" s="695" t="s">
        <v>1225</v>
      </c>
      <c r="C27" s="135" t="s">
        <v>114</v>
      </c>
      <c r="D27" s="136">
        <v>2302.1069000000002</v>
      </c>
      <c r="F27" s="131"/>
      <c r="G27" s="131"/>
      <c r="H27" s="131"/>
      <c r="I27" s="132"/>
    </row>
    <row r="28" spans="1:9" ht="17.25" customHeight="1" x14ac:dyDescent="0.2">
      <c r="A28" s="133" t="s">
        <v>176</v>
      </c>
      <c r="B28" s="134" t="s">
        <v>177</v>
      </c>
      <c r="C28" s="135" t="s">
        <v>136</v>
      </c>
      <c r="D28" s="136">
        <v>18.154299999999999</v>
      </c>
      <c r="F28" s="131"/>
      <c r="G28" s="131"/>
      <c r="H28" s="131"/>
      <c r="I28" s="132"/>
    </row>
    <row r="29" spans="1:9" ht="17.25" customHeight="1" x14ac:dyDescent="0.2">
      <c r="A29" s="133" t="s">
        <v>174</v>
      </c>
      <c r="B29" s="134" t="s">
        <v>175</v>
      </c>
      <c r="C29" s="135" t="s">
        <v>136</v>
      </c>
      <c r="D29" s="136">
        <v>125.7341</v>
      </c>
      <c r="F29" s="131"/>
      <c r="G29" s="131"/>
      <c r="H29" s="131"/>
      <c r="I29" s="132"/>
    </row>
    <row r="30" spans="1:9" ht="17.25" customHeight="1" x14ac:dyDescent="0.2">
      <c r="A30" s="133" t="s">
        <v>77</v>
      </c>
      <c r="B30" s="134" t="s">
        <v>78</v>
      </c>
      <c r="C30" s="135" t="s">
        <v>50</v>
      </c>
      <c r="D30" s="136">
        <v>6.8876999999999997</v>
      </c>
      <c r="F30" s="131"/>
      <c r="G30" s="131"/>
      <c r="H30" s="131"/>
      <c r="I30" s="132"/>
    </row>
    <row r="31" spans="1:9" ht="17.25" customHeight="1" x14ac:dyDescent="0.2">
      <c r="A31" s="133" t="s">
        <v>95</v>
      </c>
      <c r="B31" s="134" t="s">
        <v>96</v>
      </c>
      <c r="C31" s="135" t="s">
        <v>50</v>
      </c>
      <c r="D31" s="136">
        <v>8.9766999999999992</v>
      </c>
      <c r="F31" s="131"/>
      <c r="G31" s="131"/>
      <c r="H31" s="131"/>
      <c r="I31" s="132"/>
    </row>
    <row r="32" spans="1:9" ht="17.25" customHeight="1" x14ac:dyDescent="0.2">
      <c r="A32" s="133" t="s">
        <v>162</v>
      </c>
      <c r="B32" s="134" t="s">
        <v>163</v>
      </c>
      <c r="C32" s="135" t="s">
        <v>136</v>
      </c>
      <c r="D32" s="136">
        <v>15.229900000000001</v>
      </c>
      <c r="F32" s="131"/>
      <c r="G32" s="131"/>
      <c r="H32" s="131"/>
      <c r="I32" s="132"/>
    </row>
    <row r="33" spans="1:9" ht="17.25" customHeight="1" x14ac:dyDescent="0.2">
      <c r="A33" s="133" t="s">
        <v>44</v>
      </c>
      <c r="B33" s="134" t="s">
        <v>45</v>
      </c>
      <c r="C33" s="135" t="s">
        <v>2</v>
      </c>
      <c r="D33" s="677">
        <f>Cotações!G23</f>
        <v>78.012299999999996</v>
      </c>
      <c r="E33" s="137"/>
      <c r="F33" s="676">
        <f>Cotações!H23</f>
        <v>0</v>
      </c>
      <c r="G33" s="676">
        <f>Cotações!I23</f>
        <v>0</v>
      </c>
      <c r="H33" s="676">
        <f>Cotações!J23</f>
        <v>0</v>
      </c>
      <c r="I33" s="132"/>
    </row>
    <row r="34" spans="1:9" ht="17.25" customHeight="1" x14ac:dyDescent="0.2">
      <c r="A34" s="133" t="s">
        <v>150</v>
      </c>
      <c r="B34" s="134" t="s">
        <v>151</v>
      </c>
      <c r="C34" s="135" t="s">
        <v>136</v>
      </c>
      <c r="D34" s="136">
        <v>340.52699999999999</v>
      </c>
      <c r="E34" s="137"/>
      <c r="F34" s="131"/>
      <c r="G34" s="131"/>
      <c r="H34" s="131"/>
      <c r="I34" s="132"/>
    </row>
    <row r="35" spans="1:9" ht="17.25" customHeight="1" x14ac:dyDescent="0.2">
      <c r="A35" s="133" t="s">
        <v>79</v>
      </c>
      <c r="B35" s="134" t="s">
        <v>80</v>
      </c>
      <c r="C35" s="135" t="s">
        <v>2</v>
      </c>
      <c r="D35" s="677">
        <f>Cotações!G27</f>
        <v>77.253500000000003</v>
      </c>
      <c r="E35" s="137"/>
      <c r="F35" s="676">
        <f>Cotações!H27</f>
        <v>0</v>
      </c>
      <c r="G35" s="676">
        <f>Cotações!I27</f>
        <v>0</v>
      </c>
      <c r="H35" s="676">
        <f>Cotações!J27</f>
        <v>0</v>
      </c>
      <c r="I35" s="132"/>
    </row>
    <row r="36" spans="1:9" ht="17.25" customHeight="1" x14ac:dyDescent="0.2">
      <c r="A36" s="133" t="s">
        <v>46</v>
      </c>
      <c r="B36" s="134" t="s">
        <v>47</v>
      </c>
      <c r="C36" s="135" t="s">
        <v>2</v>
      </c>
      <c r="D36" s="677">
        <f>Cotações!G32</f>
        <v>77.253500000000003</v>
      </c>
      <c r="E36" s="137"/>
      <c r="F36" s="676">
        <f>Cotações!H32</f>
        <v>0</v>
      </c>
      <c r="G36" s="676">
        <f>Cotações!I32</f>
        <v>0</v>
      </c>
      <c r="H36" s="676">
        <f>Cotações!J32</f>
        <v>0</v>
      </c>
      <c r="I36" s="132"/>
    </row>
    <row r="37" spans="1:9" ht="17.25" customHeight="1" x14ac:dyDescent="0.2">
      <c r="A37" s="133" t="s">
        <v>112</v>
      </c>
      <c r="B37" s="134" t="s">
        <v>113</v>
      </c>
      <c r="C37" s="135" t="s">
        <v>114</v>
      </c>
      <c r="D37" s="136">
        <v>14.9762</v>
      </c>
      <c r="E37" s="137"/>
      <c r="F37" s="131"/>
      <c r="G37" s="131"/>
      <c r="H37" s="131"/>
      <c r="I37" s="132"/>
    </row>
    <row r="38" spans="1:9" ht="17.25" customHeight="1" x14ac:dyDescent="0.2">
      <c r="A38" s="133" t="s">
        <v>1341</v>
      </c>
      <c r="B38" s="134" t="s">
        <v>1342</v>
      </c>
      <c r="C38" s="135" t="s">
        <v>114</v>
      </c>
      <c r="D38" s="136">
        <v>5.5994000000000002</v>
      </c>
      <c r="E38" s="137"/>
      <c r="F38" s="131"/>
      <c r="G38" s="131"/>
      <c r="H38" s="131"/>
      <c r="I38" s="132"/>
    </row>
    <row r="39" spans="1:9" ht="17.25" customHeight="1" x14ac:dyDescent="0.2">
      <c r="A39" s="133" t="s">
        <v>126</v>
      </c>
      <c r="B39" s="134" t="s">
        <v>127</v>
      </c>
      <c r="C39" s="135" t="s">
        <v>114</v>
      </c>
      <c r="D39" s="136">
        <v>13.364100000000001</v>
      </c>
      <c r="E39" s="137"/>
      <c r="F39" s="131"/>
      <c r="G39" s="131"/>
      <c r="H39" s="131"/>
      <c r="I39" s="132"/>
    </row>
    <row r="40" spans="1:9" ht="17.25" customHeight="1" x14ac:dyDescent="0.2">
      <c r="A40" s="133" t="s">
        <v>421</v>
      </c>
      <c r="B40" s="134" t="s">
        <v>422</v>
      </c>
      <c r="C40" s="135" t="s">
        <v>114</v>
      </c>
      <c r="D40" s="136">
        <v>4.9313000000000002</v>
      </c>
      <c r="E40" s="137"/>
      <c r="F40" s="131"/>
      <c r="G40" s="131"/>
      <c r="H40" s="131"/>
      <c r="I40" s="132"/>
    </row>
    <row r="41" spans="1:9" ht="17.25" customHeight="1" x14ac:dyDescent="0.2">
      <c r="A41" s="133" t="s">
        <v>124</v>
      </c>
      <c r="B41" s="134" t="s">
        <v>125</v>
      </c>
      <c r="C41" s="135" t="s">
        <v>114</v>
      </c>
      <c r="D41" s="136">
        <v>4.0986000000000002</v>
      </c>
      <c r="E41" s="137"/>
      <c r="F41" s="131"/>
      <c r="G41" s="131"/>
      <c r="H41" s="131"/>
      <c r="I41" s="132"/>
    </row>
    <row r="42" spans="1:9" ht="17.25" customHeight="1" x14ac:dyDescent="0.2">
      <c r="A42" s="133" t="s">
        <v>120</v>
      </c>
      <c r="B42" s="134" t="s">
        <v>121</v>
      </c>
      <c r="C42" s="135" t="s">
        <v>114</v>
      </c>
      <c r="D42" s="136">
        <v>3.1217999999999999</v>
      </c>
      <c r="E42" s="137"/>
      <c r="F42" s="131"/>
      <c r="G42" s="131"/>
      <c r="H42" s="131"/>
      <c r="I42" s="132"/>
    </row>
    <row r="43" spans="1:9" ht="17.25" customHeight="1" x14ac:dyDescent="0.2">
      <c r="A43" s="133" t="s">
        <v>237</v>
      </c>
      <c r="B43" s="134" t="s">
        <v>238</v>
      </c>
      <c r="C43" s="135" t="s">
        <v>50</v>
      </c>
      <c r="D43" s="136">
        <v>10.039999999999999</v>
      </c>
      <c r="E43" s="137"/>
      <c r="F43" s="131"/>
      <c r="G43" s="131"/>
      <c r="H43" s="131"/>
      <c r="I43" s="132"/>
    </row>
    <row r="44" spans="1:9" ht="17.25" customHeight="1" x14ac:dyDescent="0.2">
      <c r="A44" s="133" t="s">
        <v>48</v>
      </c>
      <c r="B44" s="134" t="s">
        <v>49</v>
      </c>
      <c r="C44" s="135" t="s">
        <v>50</v>
      </c>
      <c r="D44" s="677">
        <f>Cotações!G35</f>
        <v>0.5454</v>
      </c>
      <c r="F44" s="676">
        <f>Cotações!H38</f>
        <v>0</v>
      </c>
      <c r="G44" s="676">
        <f>Cotações!I38</f>
        <v>0</v>
      </c>
      <c r="H44" s="676">
        <f>Cotações!J38</f>
        <v>0</v>
      </c>
      <c r="I44" s="132"/>
    </row>
    <row r="45" spans="1:9" ht="17.25" customHeight="1" x14ac:dyDescent="0.2">
      <c r="A45" s="133" t="s">
        <v>160</v>
      </c>
      <c r="B45" s="134" t="s">
        <v>161</v>
      </c>
      <c r="C45" s="135" t="s">
        <v>50</v>
      </c>
      <c r="D45" s="136">
        <v>12.922499999999999</v>
      </c>
      <c r="F45" s="131"/>
      <c r="G45" s="131"/>
      <c r="H45" s="131"/>
      <c r="I45" s="132"/>
    </row>
    <row r="46" spans="1:9" ht="17.25" customHeight="1" x14ac:dyDescent="0.2">
      <c r="A46" s="133" t="s">
        <v>115</v>
      </c>
      <c r="B46" s="134" t="s">
        <v>116</v>
      </c>
      <c r="C46" s="135" t="s">
        <v>105</v>
      </c>
      <c r="D46" s="136">
        <v>30.3873</v>
      </c>
      <c r="F46" s="131"/>
      <c r="G46" s="131"/>
      <c r="H46" s="131"/>
      <c r="I46" s="132"/>
    </row>
    <row r="47" spans="1:9" ht="17.25" customHeight="1" x14ac:dyDescent="0.2">
      <c r="A47" s="133" t="s">
        <v>1335</v>
      </c>
      <c r="B47" s="694" t="s">
        <v>364</v>
      </c>
      <c r="C47" s="135" t="s">
        <v>105</v>
      </c>
      <c r="D47" s="136">
        <v>56.921399999999998</v>
      </c>
      <c r="F47" s="131"/>
      <c r="G47" s="131"/>
      <c r="H47" s="131"/>
      <c r="I47" s="132"/>
    </row>
    <row r="48" spans="1:9" ht="17.25" customHeight="1" x14ac:dyDescent="0.2">
      <c r="A48" s="133" t="s">
        <v>229</v>
      </c>
      <c r="B48" s="694" t="s">
        <v>230</v>
      </c>
      <c r="C48" s="135" t="s">
        <v>105</v>
      </c>
      <c r="D48" s="136">
        <v>33.334099999999999</v>
      </c>
      <c r="F48" s="131"/>
      <c r="G48" s="131"/>
      <c r="H48" s="131"/>
      <c r="I48" s="132"/>
    </row>
    <row r="49" spans="1:9" ht="24.95" customHeight="1" x14ac:dyDescent="0.2">
      <c r="A49" s="133" t="s">
        <v>134</v>
      </c>
      <c r="B49" s="695" t="s">
        <v>135</v>
      </c>
      <c r="C49" s="135" t="s">
        <v>136</v>
      </c>
      <c r="D49" s="136">
        <v>418.34120000000001</v>
      </c>
      <c r="F49" s="131"/>
      <c r="G49" s="131"/>
      <c r="H49" s="131"/>
      <c r="I49" s="132"/>
    </row>
    <row r="50" spans="1:9" ht="17.25" customHeight="1" x14ac:dyDescent="0.2">
      <c r="A50" s="133" t="s">
        <v>117</v>
      </c>
      <c r="B50" s="134" t="s">
        <v>118</v>
      </c>
      <c r="C50" s="135" t="s">
        <v>119</v>
      </c>
      <c r="D50" s="136">
        <v>11.490500000000001</v>
      </c>
      <c r="F50" s="131"/>
      <c r="G50" s="131"/>
      <c r="H50" s="131"/>
      <c r="I50" s="132"/>
    </row>
    <row r="51" spans="1:9" ht="17.25" customHeight="1" x14ac:dyDescent="0.2">
      <c r="A51" s="133" t="s">
        <v>172</v>
      </c>
      <c r="B51" s="134" t="s">
        <v>173</v>
      </c>
      <c r="C51" s="135" t="s">
        <v>114</v>
      </c>
      <c r="D51" s="136">
        <v>30.0242</v>
      </c>
      <c r="F51" s="131"/>
      <c r="G51" s="131"/>
      <c r="H51" s="131"/>
      <c r="I51" s="132"/>
    </row>
    <row r="52" spans="1:9" ht="17.25" customHeight="1" x14ac:dyDescent="0.2">
      <c r="A52" s="133" t="s">
        <v>730</v>
      </c>
      <c r="B52" s="134" t="s">
        <v>731</v>
      </c>
      <c r="C52" s="135" t="s">
        <v>136</v>
      </c>
      <c r="D52" s="136">
        <v>3.4980000000000002</v>
      </c>
      <c r="F52" s="131"/>
      <c r="G52" s="131"/>
      <c r="H52" s="131"/>
      <c r="I52" s="132"/>
    </row>
    <row r="53" spans="1:9" ht="17.25" customHeight="1" x14ac:dyDescent="0.2">
      <c r="A53" s="133" t="s">
        <v>675</v>
      </c>
      <c r="B53" s="134" t="s">
        <v>676</v>
      </c>
      <c r="C53" s="135" t="s">
        <v>50</v>
      </c>
      <c r="D53" s="136">
        <v>9.673</v>
      </c>
      <c r="F53" s="131"/>
      <c r="G53" s="131"/>
      <c r="H53" s="131"/>
      <c r="I53" s="132"/>
    </row>
    <row r="54" spans="1:9" ht="17.25" customHeight="1" x14ac:dyDescent="0.2">
      <c r="A54" s="133" t="s">
        <v>673</v>
      </c>
      <c r="B54" s="134" t="s">
        <v>674</v>
      </c>
      <c r="C54" s="135" t="s">
        <v>2</v>
      </c>
      <c r="D54" s="136">
        <v>143.28</v>
      </c>
      <c r="F54" s="131"/>
      <c r="G54" s="131"/>
      <c r="H54" s="131"/>
      <c r="I54" s="132"/>
    </row>
    <row r="55" spans="1:9" ht="17.25" customHeight="1" x14ac:dyDescent="0.2">
      <c r="A55" s="133" t="s">
        <v>122</v>
      </c>
      <c r="B55" s="134" t="s">
        <v>123</v>
      </c>
      <c r="C55" s="135" t="s">
        <v>50</v>
      </c>
      <c r="D55" s="136">
        <v>18.342500000000001</v>
      </c>
      <c r="F55" s="131"/>
      <c r="G55" s="131"/>
      <c r="H55" s="131"/>
      <c r="I55" s="132"/>
    </row>
    <row r="56" spans="1:9" ht="17.25" customHeight="1" x14ac:dyDescent="0.2">
      <c r="A56" s="133" t="s">
        <v>249</v>
      </c>
      <c r="B56" s="134" t="s">
        <v>250</v>
      </c>
      <c r="C56" s="135" t="s">
        <v>50</v>
      </c>
      <c r="D56" s="136">
        <v>17.992699999999999</v>
      </c>
      <c r="F56" s="131"/>
      <c r="G56" s="131"/>
      <c r="H56" s="131"/>
      <c r="I56" s="132"/>
    </row>
    <row r="57" spans="1:9" ht="17.25" customHeight="1" x14ac:dyDescent="0.2">
      <c r="A57" s="133" t="s">
        <v>677</v>
      </c>
      <c r="B57" s="134" t="s">
        <v>678</v>
      </c>
      <c r="C57" s="135" t="s">
        <v>50</v>
      </c>
      <c r="D57" s="136">
        <v>14.9422</v>
      </c>
      <c r="F57" s="131"/>
      <c r="G57" s="131"/>
      <c r="H57" s="131"/>
      <c r="I57" s="132"/>
    </row>
    <row r="58" spans="1:9" ht="17.25" customHeight="1" x14ac:dyDescent="0.2">
      <c r="A58" s="133" t="s">
        <v>732</v>
      </c>
      <c r="B58" s="134" t="s">
        <v>733</v>
      </c>
      <c r="C58" s="135" t="s">
        <v>50</v>
      </c>
      <c r="D58" s="136">
        <v>49.987699999999997</v>
      </c>
      <c r="F58" s="131"/>
      <c r="G58" s="131"/>
      <c r="H58" s="131"/>
      <c r="I58" s="132"/>
    </row>
    <row r="59" spans="1:9" ht="17.25" customHeight="1" x14ac:dyDescent="0.2">
      <c r="A59" s="133" t="s">
        <v>758</v>
      </c>
      <c r="B59" s="134" t="s">
        <v>759</v>
      </c>
      <c r="C59" s="135" t="s">
        <v>50</v>
      </c>
      <c r="D59" s="136">
        <v>5.1093000000000002</v>
      </c>
      <c r="F59" s="131"/>
      <c r="G59" s="131"/>
      <c r="H59" s="131"/>
      <c r="I59" s="132"/>
    </row>
    <row r="60" spans="1:9" ht="17.25" customHeight="1" x14ac:dyDescent="0.2">
      <c r="A60" s="133" t="s">
        <v>402</v>
      </c>
      <c r="B60" s="134" t="s">
        <v>403</v>
      </c>
      <c r="C60" s="135" t="s">
        <v>136</v>
      </c>
      <c r="D60" s="136">
        <v>21.819800000000001</v>
      </c>
      <c r="F60" s="131"/>
      <c r="G60" s="131"/>
      <c r="H60" s="131"/>
      <c r="I60" s="132"/>
    </row>
    <row r="61" spans="1:9" ht="17.25" customHeight="1" x14ac:dyDescent="0.2">
      <c r="A61" s="133" t="s">
        <v>405</v>
      </c>
      <c r="B61" s="134" t="s">
        <v>406</v>
      </c>
      <c r="C61" s="135" t="s">
        <v>114</v>
      </c>
      <c r="D61" s="136">
        <v>39.640900000000002</v>
      </c>
      <c r="F61" s="131"/>
      <c r="G61" s="131"/>
      <c r="H61" s="131"/>
      <c r="I61" s="132"/>
    </row>
    <row r="62" spans="1:9" ht="17.25" customHeight="1" x14ac:dyDescent="0.2">
      <c r="A62" s="133" t="s">
        <v>419</v>
      </c>
      <c r="B62" s="134" t="s">
        <v>420</v>
      </c>
      <c r="C62" s="135" t="s">
        <v>114</v>
      </c>
      <c r="D62" s="136">
        <v>61.684899999999999</v>
      </c>
      <c r="F62" s="131"/>
      <c r="G62" s="131"/>
      <c r="H62" s="131"/>
      <c r="I62" s="132"/>
    </row>
    <row r="63" spans="1:9" ht="17.25" customHeight="1" x14ac:dyDescent="0.2">
      <c r="A63" s="133" t="s">
        <v>215</v>
      </c>
      <c r="B63" s="134" t="s">
        <v>216</v>
      </c>
      <c r="C63" s="135" t="s">
        <v>119</v>
      </c>
      <c r="D63" s="136">
        <v>19.4801</v>
      </c>
      <c r="F63" s="131"/>
      <c r="G63" s="131"/>
      <c r="H63" s="131"/>
      <c r="I63" s="132"/>
    </row>
    <row r="64" spans="1:9" ht="17.25" customHeight="1" x14ac:dyDescent="0.2">
      <c r="A64" s="133" t="s">
        <v>211</v>
      </c>
      <c r="B64" s="134" t="s">
        <v>212</v>
      </c>
      <c r="C64" s="135" t="s">
        <v>50</v>
      </c>
      <c r="D64" s="136">
        <v>8.9358000000000004</v>
      </c>
      <c r="F64" s="131"/>
      <c r="G64" s="131"/>
      <c r="H64" s="131"/>
      <c r="I64" s="132"/>
    </row>
    <row r="65" spans="1:9" ht="17.25" customHeight="1" x14ac:dyDescent="0.2">
      <c r="A65" s="133" t="s">
        <v>213</v>
      </c>
      <c r="B65" s="134" t="s">
        <v>214</v>
      </c>
      <c r="C65" s="135" t="s">
        <v>50</v>
      </c>
      <c r="D65" s="136">
        <v>9.1171000000000006</v>
      </c>
      <c r="F65" s="131"/>
      <c r="G65" s="131"/>
      <c r="H65" s="131"/>
      <c r="I65" s="132"/>
    </row>
    <row r="66" spans="1:9" ht="17.25" customHeight="1" x14ac:dyDescent="0.2">
      <c r="A66" s="133" t="s">
        <v>217</v>
      </c>
      <c r="B66" s="134" t="s">
        <v>218</v>
      </c>
      <c r="C66" s="135" t="s">
        <v>119</v>
      </c>
      <c r="D66" s="136">
        <v>19.4801</v>
      </c>
      <c r="F66" s="131"/>
      <c r="G66" s="131"/>
      <c r="H66" s="131"/>
      <c r="I66" s="132"/>
    </row>
    <row r="67" spans="1:9" ht="17.25" customHeight="1" x14ac:dyDescent="0.2">
      <c r="A67" s="133" t="s">
        <v>239</v>
      </c>
      <c r="B67" s="134" t="s">
        <v>240</v>
      </c>
      <c r="C67" s="135" t="s">
        <v>50</v>
      </c>
      <c r="D67" s="136">
        <v>35.170200000000001</v>
      </c>
      <c r="F67" s="131"/>
      <c r="G67" s="131"/>
      <c r="H67" s="131"/>
      <c r="I67" s="132"/>
    </row>
    <row r="68" spans="1:9" ht="17.25" customHeight="1" x14ac:dyDescent="0.2">
      <c r="A68" s="685" t="s">
        <v>154</v>
      </c>
      <c r="B68" s="134" t="s">
        <v>155</v>
      </c>
      <c r="C68" s="135" t="s">
        <v>136</v>
      </c>
      <c r="D68" s="136">
        <v>1.4186000000000001</v>
      </c>
      <c r="F68" s="131"/>
      <c r="G68" s="131"/>
      <c r="H68" s="131"/>
      <c r="I68" s="132"/>
    </row>
    <row r="69" spans="1:9" ht="17.25" customHeight="1" x14ac:dyDescent="0.2">
      <c r="A69" s="685" t="s">
        <v>1114</v>
      </c>
      <c r="B69" s="134" t="s">
        <v>1115</v>
      </c>
      <c r="C69" s="135" t="s">
        <v>136</v>
      </c>
      <c r="D69" s="136">
        <v>2.8744000000000001</v>
      </c>
      <c r="F69" s="131"/>
      <c r="G69" s="131"/>
      <c r="H69" s="131"/>
      <c r="I69" s="132"/>
    </row>
    <row r="70" spans="1:9" ht="17.25" customHeight="1" x14ac:dyDescent="0.2">
      <c r="A70" s="133" t="s">
        <v>152</v>
      </c>
      <c r="B70" s="134" t="s">
        <v>153</v>
      </c>
      <c r="C70" s="135" t="s">
        <v>114</v>
      </c>
      <c r="D70" s="136">
        <v>9.4867000000000008</v>
      </c>
      <c r="F70" s="131"/>
      <c r="G70" s="131"/>
      <c r="H70" s="131"/>
      <c r="I70" s="132"/>
    </row>
    <row r="71" spans="1:9" ht="17.25" customHeight="1" x14ac:dyDescent="0.2">
      <c r="A71" s="133" t="s">
        <v>266</v>
      </c>
      <c r="B71" s="134" t="s">
        <v>267</v>
      </c>
      <c r="C71" s="135" t="s">
        <v>50</v>
      </c>
      <c r="D71" s="136">
        <v>58.488</v>
      </c>
      <c r="F71" s="131"/>
      <c r="G71" s="131"/>
      <c r="H71" s="131"/>
      <c r="I71" s="132"/>
    </row>
    <row r="72" spans="1:9" ht="17.25" customHeight="1" x14ac:dyDescent="0.2">
      <c r="A72" s="133" t="s">
        <v>251</v>
      </c>
      <c r="B72" s="134" t="s">
        <v>252</v>
      </c>
      <c r="C72" s="135" t="s">
        <v>105</v>
      </c>
      <c r="D72" s="136">
        <v>130.34719999999999</v>
      </c>
      <c r="F72" s="131"/>
      <c r="G72" s="131"/>
      <c r="H72" s="131"/>
      <c r="I72" s="132"/>
    </row>
    <row r="73" spans="1:9" ht="17.25" customHeight="1" x14ac:dyDescent="0.2">
      <c r="A73" s="133" t="s">
        <v>253</v>
      </c>
      <c r="B73" s="134" t="s">
        <v>254</v>
      </c>
      <c r="C73" s="135" t="s">
        <v>105</v>
      </c>
      <c r="D73" s="136">
        <v>230.23830000000001</v>
      </c>
      <c r="F73" s="131"/>
      <c r="G73" s="131"/>
      <c r="H73" s="131"/>
      <c r="I73" s="132"/>
    </row>
    <row r="74" spans="1:9" x14ac:dyDescent="0.2">
      <c r="A74" s="133" t="s">
        <v>1030</v>
      </c>
      <c r="B74" s="695" t="s">
        <v>1034</v>
      </c>
      <c r="C74" s="135" t="s">
        <v>902</v>
      </c>
      <c r="D74" s="136">
        <v>23.950800000000001</v>
      </c>
      <c r="F74" s="131"/>
      <c r="G74" s="131"/>
      <c r="H74" s="131"/>
      <c r="I74" s="132"/>
    </row>
    <row r="75" spans="1:9" ht="17.25" customHeight="1" x14ac:dyDescent="0.2">
      <c r="A75" s="133" t="s">
        <v>1031</v>
      </c>
      <c r="B75" s="134" t="s">
        <v>1035</v>
      </c>
      <c r="C75" s="135" t="s">
        <v>114</v>
      </c>
      <c r="D75" s="136">
        <v>4.1887999999999996</v>
      </c>
      <c r="F75" s="131"/>
      <c r="G75" s="131"/>
      <c r="H75" s="131"/>
      <c r="I75" s="132"/>
    </row>
    <row r="76" spans="1:9" ht="17.25" customHeight="1" x14ac:dyDescent="0.2">
      <c r="A76" s="133" t="s">
        <v>1032</v>
      </c>
      <c r="B76" s="134" t="s">
        <v>1036</v>
      </c>
      <c r="C76" s="135" t="s">
        <v>114</v>
      </c>
      <c r="D76" s="136">
        <v>15.293799999999999</v>
      </c>
      <c r="F76" s="131"/>
      <c r="G76" s="131"/>
      <c r="H76" s="131"/>
      <c r="I76" s="132"/>
    </row>
    <row r="77" spans="1:9" ht="17.25" customHeight="1" x14ac:dyDescent="0.2">
      <c r="A77" s="133" t="s">
        <v>1033</v>
      </c>
      <c r="B77" s="134" t="s">
        <v>1037</v>
      </c>
      <c r="C77" s="135" t="s">
        <v>119</v>
      </c>
      <c r="D77" s="136">
        <v>30.5443</v>
      </c>
      <c r="F77" s="131"/>
      <c r="G77" s="131"/>
      <c r="H77" s="131"/>
      <c r="I77" s="132"/>
    </row>
    <row r="78" spans="1:9" ht="17.25" customHeight="1" x14ac:dyDescent="0.2">
      <c r="A78" s="133" t="s">
        <v>1096</v>
      </c>
      <c r="B78" s="134" t="s">
        <v>1364</v>
      </c>
      <c r="C78" s="135" t="s">
        <v>114</v>
      </c>
      <c r="D78" s="136">
        <v>1949.3565000000001</v>
      </c>
      <c r="F78" s="131"/>
      <c r="G78" s="131"/>
      <c r="H78" s="131"/>
      <c r="I78" s="132"/>
    </row>
    <row r="79" spans="1:9" ht="17.25" customHeight="1" x14ac:dyDescent="0.2">
      <c r="A79" s="133" t="s">
        <v>1240</v>
      </c>
      <c r="B79" s="134" t="s">
        <v>1245</v>
      </c>
      <c r="C79" s="135" t="s">
        <v>50</v>
      </c>
      <c r="D79" s="136">
        <v>0.2525</v>
      </c>
      <c r="F79" s="131"/>
      <c r="G79" s="131"/>
      <c r="H79" s="131"/>
      <c r="I79" s="132"/>
    </row>
    <row r="80" spans="1:9" ht="17.25" customHeight="1" x14ac:dyDescent="0.2">
      <c r="A80" s="133" t="s">
        <v>1241</v>
      </c>
      <c r="B80" s="134" t="s">
        <v>1244</v>
      </c>
      <c r="C80" s="135" t="s">
        <v>50</v>
      </c>
      <c r="D80" s="136">
        <v>4.8242000000000003</v>
      </c>
      <c r="F80" s="131"/>
      <c r="G80" s="131"/>
      <c r="H80" s="131"/>
      <c r="I80" s="132"/>
    </row>
    <row r="81" spans="1:9" ht="17.25" customHeight="1" x14ac:dyDescent="0.2">
      <c r="A81" s="133" t="s">
        <v>1242</v>
      </c>
      <c r="B81" s="134" t="s">
        <v>1243</v>
      </c>
      <c r="C81" s="135" t="s">
        <v>114</v>
      </c>
      <c r="D81" s="136">
        <v>2.1964000000000001</v>
      </c>
      <c r="F81" s="131"/>
      <c r="G81" s="131"/>
      <c r="H81" s="131"/>
      <c r="I81" s="132"/>
    </row>
    <row r="82" spans="1:9" ht="24.95" customHeight="1" x14ac:dyDescent="0.2">
      <c r="A82" s="133" t="s">
        <v>1126</v>
      </c>
      <c r="B82" s="695" t="s">
        <v>1127</v>
      </c>
      <c r="C82" s="135" t="s">
        <v>136</v>
      </c>
      <c r="D82" s="136">
        <v>397.74540000000002</v>
      </c>
      <c r="F82" s="131"/>
      <c r="G82" s="131"/>
      <c r="H82" s="131"/>
      <c r="I82" s="132"/>
    </row>
    <row r="83" spans="1:9" ht="17.25" customHeight="1" x14ac:dyDescent="0.2">
      <c r="A83" s="133" t="s">
        <v>1185</v>
      </c>
      <c r="B83" s="756" t="s">
        <v>1187</v>
      </c>
      <c r="C83" s="135" t="s">
        <v>50</v>
      </c>
      <c r="D83" s="136">
        <v>4.9104000000000001</v>
      </c>
      <c r="F83" s="131"/>
      <c r="G83" s="131"/>
      <c r="H83" s="131"/>
      <c r="I83" s="132"/>
    </row>
    <row r="84" spans="1:9" ht="17.25" customHeight="1" x14ac:dyDescent="0.2">
      <c r="A84" s="133" t="s">
        <v>1232</v>
      </c>
      <c r="B84" s="756" t="s">
        <v>1233</v>
      </c>
      <c r="C84" s="135" t="s">
        <v>114</v>
      </c>
      <c r="D84" s="136">
        <v>21.809200000000001</v>
      </c>
      <c r="F84" s="131"/>
      <c r="G84" s="131"/>
      <c r="H84" s="131"/>
      <c r="I84" s="132"/>
    </row>
    <row r="85" spans="1:9" ht="17.25" customHeight="1" x14ac:dyDescent="0.2">
      <c r="A85" s="133" t="s">
        <v>1236</v>
      </c>
      <c r="B85" s="756" t="s">
        <v>1238</v>
      </c>
      <c r="C85" s="135" t="s">
        <v>1215</v>
      </c>
      <c r="D85" s="136">
        <v>5.5369999999999999</v>
      </c>
      <c r="F85" s="131"/>
      <c r="G85" s="131"/>
      <c r="H85" s="131"/>
      <c r="I85" s="132"/>
    </row>
    <row r="86" spans="1:9" ht="17.25" customHeight="1" x14ac:dyDescent="0.2">
      <c r="A86" s="133" t="s">
        <v>1230</v>
      </c>
      <c r="B86" s="756" t="s">
        <v>1231</v>
      </c>
      <c r="C86" s="135" t="s">
        <v>114</v>
      </c>
      <c r="D86" s="136">
        <v>25.447900000000001</v>
      </c>
      <c r="F86" s="131"/>
      <c r="G86" s="131"/>
      <c r="H86" s="131"/>
      <c r="I86" s="132"/>
    </row>
    <row r="87" spans="1:9" ht="17.25" customHeight="1" x14ac:dyDescent="0.2">
      <c r="A87" s="133" t="s">
        <v>1186</v>
      </c>
      <c r="B87" s="756" t="s">
        <v>1188</v>
      </c>
      <c r="C87" s="135" t="s">
        <v>50</v>
      </c>
      <c r="D87" s="136">
        <v>0.13500000000000001</v>
      </c>
      <c r="F87" s="131"/>
      <c r="G87" s="131"/>
      <c r="H87" s="131"/>
      <c r="I87" s="132"/>
    </row>
    <row r="88" spans="1:9" ht="17.25" customHeight="1" x14ac:dyDescent="0.2">
      <c r="A88" s="133" t="s">
        <v>1294</v>
      </c>
      <c r="B88" s="756" t="s">
        <v>1295</v>
      </c>
      <c r="C88" s="135" t="s">
        <v>50</v>
      </c>
      <c r="D88" s="136">
        <v>0.51759999999999995</v>
      </c>
      <c r="F88" s="131"/>
      <c r="G88" s="131"/>
      <c r="H88" s="131"/>
      <c r="I88" s="132"/>
    </row>
    <row r="89" spans="1:9" ht="17.25" customHeight="1" x14ac:dyDescent="0.2">
      <c r="A89" s="133" t="s">
        <v>1307</v>
      </c>
      <c r="B89" s="756" t="s">
        <v>1311</v>
      </c>
      <c r="C89" s="135" t="s">
        <v>136</v>
      </c>
      <c r="D89" s="136">
        <v>311.13130000000001</v>
      </c>
      <c r="F89" s="131"/>
      <c r="G89" s="131"/>
      <c r="H89" s="131"/>
      <c r="I89" s="132"/>
    </row>
    <row r="90" spans="1:9" ht="17.25" customHeight="1" x14ac:dyDescent="0.2">
      <c r="A90" s="133" t="s">
        <v>1320</v>
      </c>
      <c r="B90" s="756" t="s">
        <v>1322</v>
      </c>
      <c r="C90" s="135" t="s">
        <v>119</v>
      </c>
      <c r="D90" s="136">
        <v>13.883900000000001</v>
      </c>
      <c r="F90" s="131"/>
      <c r="G90" s="131"/>
      <c r="H90" s="131"/>
      <c r="I90" s="132"/>
    </row>
    <row r="91" spans="1:9" ht="17.25" customHeight="1" x14ac:dyDescent="0.2">
      <c r="A91" s="133" t="s">
        <v>1324</v>
      </c>
      <c r="B91" s="756" t="s">
        <v>1326</v>
      </c>
      <c r="C91" s="135" t="s">
        <v>114</v>
      </c>
      <c r="D91" s="136">
        <v>82.682100000000005</v>
      </c>
      <c r="F91" s="131"/>
      <c r="G91" s="131"/>
      <c r="H91" s="131"/>
      <c r="I91" s="132"/>
    </row>
    <row r="92" spans="1:9" ht="17.25" customHeight="1" x14ac:dyDescent="0.2">
      <c r="A92" s="133" t="s">
        <v>1327</v>
      </c>
      <c r="B92" s="756" t="s">
        <v>1331</v>
      </c>
      <c r="C92" s="135" t="s">
        <v>50</v>
      </c>
      <c r="D92" s="136">
        <v>127.49850000000001</v>
      </c>
      <c r="F92" s="131"/>
      <c r="G92" s="131"/>
      <c r="H92" s="131"/>
      <c r="I92" s="132"/>
    </row>
    <row r="93" spans="1:9" ht="17.25" customHeight="1" x14ac:dyDescent="0.2">
      <c r="A93" s="133" t="s">
        <v>1328</v>
      </c>
      <c r="B93" s="756" t="s">
        <v>1332</v>
      </c>
      <c r="C93" s="135" t="s">
        <v>114</v>
      </c>
      <c r="D93" s="136">
        <v>1186.5838000000001</v>
      </c>
      <c r="F93" s="131"/>
      <c r="G93" s="131"/>
      <c r="H93" s="131"/>
      <c r="I93" s="132"/>
    </row>
    <row r="94" spans="1:9" ht="17.25" customHeight="1" x14ac:dyDescent="0.2">
      <c r="A94" s="133" t="s">
        <v>1351</v>
      </c>
      <c r="B94" s="756" t="s">
        <v>1350</v>
      </c>
      <c r="C94" s="135" t="s">
        <v>136</v>
      </c>
      <c r="D94" s="136">
        <v>4.7842000000000002</v>
      </c>
      <c r="F94" s="131"/>
      <c r="G94" s="131"/>
      <c r="H94" s="131"/>
      <c r="I94" s="132"/>
    </row>
    <row r="95" spans="1:9" ht="17.25" customHeight="1" x14ac:dyDescent="0.2">
      <c r="A95" s="133" t="s">
        <v>1420</v>
      </c>
      <c r="B95" s="756" t="s">
        <v>1421</v>
      </c>
      <c r="C95" s="135"/>
      <c r="D95" s="136">
        <v>28.984999999999999</v>
      </c>
      <c r="F95" s="131"/>
      <c r="G95" s="131"/>
      <c r="H95" s="131"/>
      <c r="I95" s="132"/>
    </row>
    <row r="96" spans="1:9" ht="17.25" customHeight="1" x14ac:dyDescent="0.2">
      <c r="A96" s="133" t="s">
        <v>1422</v>
      </c>
      <c r="B96" s="756" t="s">
        <v>1423</v>
      </c>
      <c r="C96" s="135"/>
      <c r="D96" s="136">
        <v>22.046099999999999</v>
      </c>
      <c r="F96" s="131"/>
      <c r="G96" s="131"/>
      <c r="H96" s="131"/>
      <c r="I96" s="132"/>
    </row>
    <row r="97" spans="1:9" ht="17.25" customHeight="1" x14ac:dyDescent="0.2">
      <c r="A97" s="133" t="s">
        <v>1424</v>
      </c>
      <c r="B97" s="756" t="s">
        <v>1425</v>
      </c>
      <c r="C97" s="135"/>
      <c r="D97" s="136">
        <v>13.7712</v>
      </c>
      <c r="F97" s="131"/>
      <c r="G97" s="131"/>
      <c r="H97" s="131"/>
      <c r="I97" s="132"/>
    </row>
    <row r="98" spans="1:9" ht="24" x14ac:dyDescent="0.2">
      <c r="A98" s="133" t="s">
        <v>1366</v>
      </c>
      <c r="B98" s="809" t="s">
        <v>1367</v>
      </c>
      <c r="C98" s="135" t="s">
        <v>136</v>
      </c>
      <c r="D98" s="136">
        <v>6708.9722000000002</v>
      </c>
      <c r="F98" s="131"/>
      <c r="G98" s="131"/>
      <c r="H98" s="131"/>
      <c r="I98" s="132"/>
    </row>
    <row r="99" spans="1:9" ht="17.25" customHeight="1" x14ac:dyDescent="0.2">
      <c r="A99" s="790"/>
      <c r="B99" s="756"/>
      <c r="C99" s="135"/>
      <c r="D99" s="136"/>
      <c r="F99" s="131"/>
      <c r="G99" s="131"/>
      <c r="H99" s="131"/>
      <c r="I99" s="132"/>
    </row>
    <row r="100" spans="1:9" ht="17.25" customHeight="1" x14ac:dyDescent="0.2">
      <c r="A100" s="133" t="s">
        <v>1197</v>
      </c>
      <c r="B100" s="756" t="s">
        <v>1198</v>
      </c>
      <c r="C100" s="135" t="s">
        <v>136</v>
      </c>
      <c r="D100" s="136">
        <v>5.4798</v>
      </c>
      <c r="F100" s="131"/>
      <c r="G100" s="131"/>
      <c r="H100" s="131"/>
      <c r="I100" s="132"/>
    </row>
    <row r="101" spans="1:9" ht="17.25" customHeight="1" x14ac:dyDescent="0.2">
      <c r="A101" s="133" t="s">
        <v>407</v>
      </c>
      <c r="B101" s="756" t="s">
        <v>408</v>
      </c>
      <c r="C101" s="135" t="s">
        <v>105</v>
      </c>
      <c r="D101" s="136">
        <v>300</v>
      </c>
      <c r="F101" s="131"/>
      <c r="G101" s="131"/>
      <c r="H101" s="131"/>
      <c r="I101" s="132"/>
    </row>
    <row r="102" spans="1:9" ht="17.25" customHeight="1" x14ac:dyDescent="0.2">
      <c r="A102" s="133" t="s">
        <v>728</v>
      </c>
      <c r="B102" s="134" t="s">
        <v>729</v>
      </c>
      <c r="C102" s="135" t="s">
        <v>136</v>
      </c>
      <c r="D102" s="136">
        <v>9.11</v>
      </c>
      <c r="F102" s="131"/>
      <c r="G102" s="131"/>
      <c r="H102" s="131"/>
      <c r="I102" s="132"/>
    </row>
    <row r="103" spans="1:9" ht="17.25" customHeight="1" x14ac:dyDescent="0.2">
      <c r="A103" s="133" t="s">
        <v>761</v>
      </c>
      <c r="B103" s="134" t="s">
        <v>760</v>
      </c>
      <c r="C103" s="135" t="s">
        <v>50</v>
      </c>
      <c r="D103" s="136">
        <v>28.99</v>
      </c>
      <c r="F103" s="131"/>
      <c r="G103" s="131"/>
      <c r="H103" s="131"/>
      <c r="I103" s="132"/>
    </row>
    <row r="104" spans="1:9" ht="17.25" customHeight="1" x14ac:dyDescent="0.2">
      <c r="A104" s="133" t="s">
        <v>762</v>
      </c>
      <c r="B104" s="134" t="s">
        <v>763</v>
      </c>
      <c r="C104" s="135" t="s">
        <v>404</v>
      </c>
      <c r="D104" s="136">
        <v>1.67</v>
      </c>
      <c r="F104" s="131"/>
      <c r="G104" s="131"/>
      <c r="H104" s="131"/>
      <c r="I104" s="132"/>
    </row>
    <row r="105" spans="1:9" ht="17.25" customHeight="1" x14ac:dyDescent="0.2">
      <c r="A105" s="133"/>
      <c r="B105" s="134"/>
      <c r="C105" s="135"/>
      <c r="D105" s="136"/>
      <c r="F105" s="131"/>
      <c r="G105" s="131"/>
      <c r="H105" s="131"/>
      <c r="I105" s="132"/>
    </row>
    <row r="106" spans="1:9" ht="17.25" customHeight="1" x14ac:dyDescent="0.2">
      <c r="A106" s="133"/>
      <c r="B106" s="134"/>
      <c r="C106" s="135"/>
      <c r="D106" s="136"/>
      <c r="F106" s="131"/>
      <c r="G106" s="131"/>
      <c r="H106" s="131"/>
      <c r="I106" s="132"/>
    </row>
    <row r="107" spans="1:9" ht="17.25" customHeight="1" x14ac:dyDescent="0.2">
      <c r="A107" s="133"/>
      <c r="B107" s="134"/>
      <c r="C107" s="135"/>
      <c r="D107" s="136"/>
      <c r="F107" s="131"/>
      <c r="G107" s="131"/>
      <c r="H107" s="131"/>
      <c r="I107" s="132"/>
    </row>
    <row r="108" spans="1:9" ht="17.25" customHeight="1" x14ac:dyDescent="0.2">
      <c r="A108" s="133"/>
      <c r="B108" s="134"/>
      <c r="C108" s="135"/>
      <c r="D108" s="136"/>
      <c r="F108" s="131"/>
      <c r="G108" s="131"/>
      <c r="H108" s="131"/>
      <c r="I108" s="132"/>
    </row>
    <row r="110" spans="1:9" x14ac:dyDescent="0.2">
      <c r="F110" s="1112"/>
      <c r="G110" s="1112"/>
      <c r="H110" s="1112"/>
    </row>
    <row r="111" spans="1:9" x14ac:dyDescent="0.2">
      <c r="F111" s="1111"/>
      <c r="G111" s="1111"/>
      <c r="H111" s="1111"/>
    </row>
    <row r="112" spans="1:9" x14ac:dyDescent="0.2">
      <c r="F112" s="1111"/>
      <c r="G112" s="1111"/>
      <c r="H112" s="1111"/>
    </row>
    <row r="113" spans="6:8" x14ac:dyDescent="0.2">
      <c r="F113" s="1111"/>
      <c r="G113" s="1111"/>
      <c r="H113" s="1111"/>
    </row>
    <row r="114" spans="6:8" x14ac:dyDescent="0.2">
      <c r="F114" s="165"/>
      <c r="G114" s="165"/>
      <c r="H114" s="165"/>
    </row>
    <row r="115" spans="6:8" x14ac:dyDescent="0.2">
      <c r="F115" s="1111"/>
      <c r="G115" s="1111"/>
      <c r="H115" s="1111"/>
    </row>
    <row r="116" spans="6:8" x14ac:dyDescent="0.2">
      <c r="F116" s="1111"/>
      <c r="G116" s="1111"/>
      <c r="H116" s="1111"/>
    </row>
    <row r="117" spans="6:8" x14ac:dyDescent="0.2">
      <c r="F117" s="1111"/>
      <c r="G117" s="1111"/>
      <c r="H117" s="1111"/>
    </row>
  </sheetData>
  <mergeCells count="13">
    <mergeCell ref="F6:H6"/>
    <mergeCell ref="A5:D5"/>
    <mergeCell ref="A6:A7"/>
    <mergeCell ref="B6:B7"/>
    <mergeCell ref="C6:C7"/>
    <mergeCell ref="D6:D7"/>
    <mergeCell ref="F116:H116"/>
    <mergeCell ref="F117:H117"/>
    <mergeCell ref="F110:H110"/>
    <mergeCell ref="F111:H111"/>
    <mergeCell ref="F112:H112"/>
    <mergeCell ref="F113:H113"/>
    <mergeCell ref="F115:H115"/>
  </mergeCells>
  <phoneticPr fontId="16" type="noConversion"/>
  <pageMargins left="0.78740157480314965" right="0.59055118110236227" top="0.78740157480314965" bottom="0.39370078740157483" header="0.51181102362204722" footer="0.51181102362204722"/>
  <pageSetup paperSize="9" scale="91" orientation="portrait" r:id="rId1"/>
  <headerFooter alignWithMargins="0"/>
  <rowBreaks count="2" manualBreakCount="2">
    <brk id="48" max="3" man="1"/>
    <brk id="89" max="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39"/>
  <sheetViews>
    <sheetView showGridLines="0" view="pageBreakPreview" zoomScale="75" zoomScaleNormal="100" zoomScaleSheetLayoutView="75" workbookViewId="0">
      <selection activeCell="C32" sqref="C32"/>
    </sheetView>
  </sheetViews>
  <sheetFormatPr defaultColWidth="10.7109375" defaultRowHeight="12.75" x14ac:dyDescent="0.2"/>
  <cols>
    <col min="1" max="1" width="17.7109375" style="140" customWidth="1"/>
    <col min="2" max="2" width="28.28515625" style="140" customWidth="1"/>
    <col min="3" max="3" width="22.28515625" style="140" customWidth="1"/>
    <col min="4" max="5" width="24.7109375" style="140" customWidth="1"/>
    <col min="6" max="16384" width="10.7109375" style="140"/>
  </cols>
  <sheetData>
    <row r="1" spans="1:5" ht="33" customHeight="1" x14ac:dyDescent="0.2">
      <c r="A1" s="139" t="s">
        <v>388</v>
      </c>
      <c r="B1" s="1118" t="s">
        <v>389</v>
      </c>
      <c r="C1" s="1118"/>
      <c r="D1" s="1118"/>
      <c r="E1" s="1119"/>
    </row>
    <row r="2" spans="1:5" ht="33" customHeight="1" thickBot="1" x14ac:dyDescent="0.25">
      <c r="A2" s="141" t="s">
        <v>260</v>
      </c>
      <c r="B2" s="1120" t="s">
        <v>390</v>
      </c>
      <c r="C2" s="1121"/>
      <c r="D2" s="142" t="s">
        <v>391</v>
      </c>
      <c r="E2" s="143" t="s">
        <v>392</v>
      </c>
    </row>
    <row r="3" spans="1:5" ht="20.100000000000001" customHeight="1" thickTop="1" x14ac:dyDescent="0.2">
      <c r="A3" s="697" t="s">
        <v>87</v>
      </c>
      <c r="B3" s="698" t="s">
        <v>88</v>
      </c>
      <c r="C3" s="699"/>
      <c r="D3" s="781" t="s">
        <v>1352</v>
      </c>
      <c r="E3" s="780">
        <v>18.384599999999999</v>
      </c>
    </row>
    <row r="4" spans="1:5" ht="20.100000000000001" customHeight="1" x14ac:dyDescent="0.2">
      <c r="A4" s="697" t="s">
        <v>1210</v>
      </c>
      <c r="B4" s="698" t="s">
        <v>1211</v>
      </c>
      <c r="C4" s="699"/>
      <c r="D4" s="781" t="s">
        <v>1352</v>
      </c>
      <c r="E4" s="780">
        <v>21.776</v>
      </c>
    </row>
    <row r="5" spans="1:5" ht="20.100000000000001" customHeight="1" x14ac:dyDescent="0.2">
      <c r="A5" s="697" t="s">
        <v>90</v>
      </c>
      <c r="B5" s="698" t="s">
        <v>91</v>
      </c>
      <c r="C5" s="699"/>
      <c r="D5" s="781" t="s">
        <v>1352</v>
      </c>
      <c r="E5" s="780">
        <v>27.195399999999999</v>
      </c>
    </row>
    <row r="6" spans="1:5" ht="20.100000000000001" customHeight="1" x14ac:dyDescent="0.2">
      <c r="A6" s="697" t="s">
        <v>110</v>
      </c>
      <c r="B6" s="698" t="s">
        <v>111</v>
      </c>
      <c r="C6" s="699"/>
      <c r="D6" s="781" t="s">
        <v>1352</v>
      </c>
      <c r="E6" s="780">
        <v>20.557200000000002</v>
      </c>
    </row>
    <row r="7" spans="1:5" ht="20.100000000000001" customHeight="1" x14ac:dyDescent="0.2">
      <c r="A7" s="697" t="s">
        <v>681</v>
      </c>
      <c r="B7" s="698" t="s">
        <v>682</v>
      </c>
      <c r="C7" s="699"/>
      <c r="D7" s="781" t="s">
        <v>1352</v>
      </c>
      <c r="E7" s="780">
        <v>23.459900000000001</v>
      </c>
    </row>
    <row r="8" spans="1:5" ht="20.100000000000001" customHeight="1" x14ac:dyDescent="0.2">
      <c r="A8" s="697" t="s">
        <v>31</v>
      </c>
      <c r="B8" s="698" t="s">
        <v>32</v>
      </c>
      <c r="C8" s="699"/>
      <c r="D8" s="781" t="s">
        <v>1352</v>
      </c>
      <c r="E8" s="780">
        <v>20.509499999999999</v>
      </c>
    </row>
    <row r="9" spans="1:5" ht="20.100000000000001" customHeight="1" x14ac:dyDescent="0.2">
      <c r="A9" s="697" t="s">
        <v>264</v>
      </c>
      <c r="B9" s="698" t="s">
        <v>265</v>
      </c>
      <c r="C9" s="700"/>
      <c r="D9" s="781" t="s">
        <v>1352</v>
      </c>
      <c r="E9" s="780">
        <v>27.2485</v>
      </c>
    </row>
    <row r="10" spans="1:5" ht="20.100000000000001" customHeight="1" x14ac:dyDescent="0.2">
      <c r="A10" s="697" t="s">
        <v>233</v>
      </c>
      <c r="B10" s="698" t="s">
        <v>234</v>
      </c>
      <c r="C10" s="700"/>
      <c r="D10" s="781" t="s">
        <v>1352</v>
      </c>
      <c r="E10" s="780">
        <v>27.124199999999998</v>
      </c>
    </row>
    <row r="11" spans="1:5" ht="20.100000000000001" customHeight="1" x14ac:dyDescent="0.2">
      <c r="A11" s="697" t="s">
        <v>34</v>
      </c>
      <c r="B11" s="698" t="s">
        <v>35</v>
      </c>
      <c r="C11" s="701"/>
      <c r="D11" s="781" t="s">
        <v>1352</v>
      </c>
      <c r="E11" s="780">
        <v>16.700700000000001</v>
      </c>
    </row>
    <row r="12" spans="1:5" ht="20.100000000000001" customHeight="1" x14ac:dyDescent="0.2">
      <c r="A12" s="697" t="s">
        <v>235</v>
      </c>
      <c r="B12" s="698" t="s">
        <v>236</v>
      </c>
      <c r="C12" s="701"/>
      <c r="D12" s="781" t="s">
        <v>1352</v>
      </c>
      <c r="E12" s="780">
        <v>34.438400000000001</v>
      </c>
    </row>
    <row r="13" spans="1:5" ht="20.100000000000001" customHeight="1" x14ac:dyDescent="0.2">
      <c r="A13" s="697" t="s">
        <v>219</v>
      </c>
      <c r="B13" s="698" t="s">
        <v>220</v>
      </c>
      <c r="C13" s="701"/>
      <c r="D13" s="781" t="s">
        <v>1352</v>
      </c>
      <c r="E13" s="780">
        <v>29.901599999999998</v>
      </c>
    </row>
    <row r="14" spans="1:5" ht="20.100000000000001" customHeight="1" x14ac:dyDescent="0.2">
      <c r="A14" s="697" t="s">
        <v>209</v>
      </c>
      <c r="B14" s="698" t="s">
        <v>210</v>
      </c>
      <c r="C14" s="701"/>
      <c r="D14" s="781" t="s">
        <v>1352</v>
      </c>
      <c r="E14" s="780">
        <v>18.148299999999999</v>
      </c>
    </row>
    <row r="15" spans="1:5" ht="20.100000000000001" customHeight="1" x14ac:dyDescent="0.2">
      <c r="A15" s="697" t="s">
        <v>669</v>
      </c>
      <c r="B15" s="698" t="s">
        <v>671</v>
      </c>
      <c r="C15" s="701"/>
      <c r="D15" s="781" t="s">
        <v>1352</v>
      </c>
      <c r="E15" s="780">
        <v>21.805800000000001</v>
      </c>
    </row>
    <row r="16" spans="1:5" ht="20.100000000000001" customHeight="1" x14ac:dyDescent="0.2">
      <c r="A16" s="697" t="s">
        <v>670</v>
      </c>
      <c r="B16" s="698" t="s">
        <v>672</v>
      </c>
      <c r="C16" s="701"/>
      <c r="D16" s="781" t="s">
        <v>1352</v>
      </c>
      <c r="E16" s="780">
        <v>21.8506</v>
      </c>
    </row>
    <row r="17" spans="1:5" ht="20.100000000000001" customHeight="1" x14ac:dyDescent="0.2">
      <c r="A17" s="697" t="s">
        <v>333</v>
      </c>
      <c r="B17" s="698" t="s">
        <v>334</v>
      </c>
      <c r="C17" s="701"/>
      <c r="D17" s="781">
        <v>3636.1655000000001</v>
      </c>
      <c r="E17" s="780" t="s">
        <v>1352</v>
      </c>
    </row>
    <row r="18" spans="1:5" ht="20.100000000000001" customHeight="1" x14ac:dyDescent="0.2">
      <c r="A18" s="697" t="s">
        <v>322</v>
      </c>
      <c r="B18" s="698" t="s">
        <v>323</v>
      </c>
      <c r="C18" s="701"/>
      <c r="D18" s="781">
        <v>3501.0246999999999</v>
      </c>
      <c r="E18" s="780" t="s">
        <v>1352</v>
      </c>
    </row>
    <row r="19" spans="1:5" ht="20.100000000000001" customHeight="1" x14ac:dyDescent="0.2">
      <c r="A19" s="697" t="s">
        <v>752</v>
      </c>
      <c r="B19" s="698" t="s">
        <v>753</v>
      </c>
      <c r="C19" s="701"/>
      <c r="D19" s="781" t="s">
        <v>1352</v>
      </c>
      <c r="E19" s="780">
        <v>28.062100000000001</v>
      </c>
    </row>
    <row r="20" spans="1:5" ht="20.100000000000001" customHeight="1" x14ac:dyDescent="0.2">
      <c r="A20" s="697" t="s">
        <v>311</v>
      </c>
      <c r="B20" s="698" t="s">
        <v>312</v>
      </c>
      <c r="C20" s="701"/>
      <c r="D20" s="781">
        <v>20145.678500000002</v>
      </c>
      <c r="E20" s="780" t="s">
        <v>1352</v>
      </c>
    </row>
    <row r="21" spans="1:5" ht="20.100000000000001" customHeight="1" x14ac:dyDescent="0.2">
      <c r="A21" s="697" t="s">
        <v>320</v>
      </c>
      <c r="B21" s="698" t="s">
        <v>321</v>
      </c>
      <c r="C21" s="701"/>
      <c r="D21" s="781">
        <v>3666.1621</v>
      </c>
      <c r="E21" s="780" t="s">
        <v>1352</v>
      </c>
    </row>
    <row r="22" spans="1:5" ht="20.100000000000001" customHeight="1" x14ac:dyDescent="0.2">
      <c r="A22" s="697" t="s">
        <v>355</v>
      </c>
      <c r="B22" s="698" t="s">
        <v>356</v>
      </c>
      <c r="C22" s="701"/>
      <c r="D22" s="781">
        <v>4588.7321000000002</v>
      </c>
      <c r="E22" s="780" t="s">
        <v>1352</v>
      </c>
    </row>
    <row r="23" spans="1:5" ht="20.100000000000001" customHeight="1" x14ac:dyDescent="0.2">
      <c r="A23" s="697" t="s">
        <v>324</v>
      </c>
      <c r="B23" s="698" t="s">
        <v>325</v>
      </c>
      <c r="C23" s="701"/>
      <c r="D23" s="781">
        <v>3687.7649999999999</v>
      </c>
      <c r="E23" s="780" t="s">
        <v>1352</v>
      </c>
    </row>
    <row r="24" spans="1:5" ht="20.100000000000001" customHeight="1" x14ac:dyDescent="0.2">
      <c r="A24" s="697" t="s">
        <v>352</v>
      </c>
      <c r="B24" s="698" t="s">
        <v>353</v>
      </c>
      <c r="C24" s="701"/>
      <c r="D24" s="781">
        <v>4824.4776000000002</v>
      </c>
      <c r="E24" s="780" t="s">
        <v>1352</v>
      </c>
    </row>
    <row r="25" spans="1:5" ht="20.100000000000001" customHeight="1" x14ac:dyDescent="0.2">
      <c r="A25" s="697" t="s">
        <v>330</v>
      </c>
      <c r="B25" s="698" t="s">
        <v>399</v>
      </c>
      <c r="C25" s="701"/>
      <c r="D25" s="781">
        <v>7461.9394000000002</v>
      </c>
      <c r="E25" s="780" t="s">
        <v>1352</v>
      </c>
    </row>
    <row r="26" spans="1:5" ht="20.100000000000001" customHeight="1" x14ac:dyDescent="0.2">
      <c r="A26" s="697" t="s">
        <v>332</v>
      </c>
      <c r="B26" s="698" t="s">
        <v>400</v>
      </c>
      <c r="C26" s="701"/>
      <c r="D26" s="781">
        <v>4875.0160999999998</v>
      </c>
      <c r="E26" s="780" t="s">
        <v>1352</v>
      </c>
    </row>
    <row r="27" spans="1:5" ht="20.100000000000001" customHeight="1" x14ac:dyDescent="0.2">
      <c r="A27" s="697" t="s">
        <v>345</v>
      </c>
      <c r="B27" s="698" t="s">
        <v>346</v>
      </c>
      <c r="C27" s="701"/>
      <c r="D27" s="781">
        <v>5720.5522000000001</v>
      </c>
      <c r="E27" s="780" t="s">
        <v>1352</v>
      </c>
    </row>
    <row r="28" spans="1:5" ht="20.100000000000001" customHeight="1" x14ac:dyDescent="0.2">
      <c r="A28" s="697" t="s">
        <v>314</v>
      </c>
      <c r="B28" s="698" t="s">
        <v>401</v>
      </c>
      <c r="C28" s="701"/>
      <c r="D28" s="781">
        <v>5972.8842999999997</v>
      </c>
      <c r="E28" s="780" t="s">
        <v>1352</v>
      </c>
    </row>
    <row r="29" spans="1:5" ht="20.100000000000001" customHeight="1" x14ac:dyDescent="0.2">
      <c r="A29" s="697" t="s">
        <v>337</v>
      </c>
      <c r="B29" s="698" t="s">
        <v>338</v>
      </c>
      <c r="C29" s="701"/>
      <c r="D29" s="781">
        <v>5341.4178000000002</v>
      </c>
      <c r="E29" s="780" t="s">
        <v>1352</v>
      </c>
    </row>
    <row r="30" spans="1:5" ht="20.100000000000001" customHeight="1" x14ac:dyDescent="0.2">
      <c r="A30" s="144" t="s">
        <v>339</v>
      </c>
      <c r="B30" s="145" t="s">
        <v>340</v>
      </c>
      <c r="C30" s="146"/>
      <c r="D30" s="147">
        <v>4985.1868999999997</v>
      </c>
      <c r="E30" s="148" t="s">
        <v>1352</v>
      </c>
    </row>
    <row r="31" spans="1:5" ht="20.100000000000001" customHeight="1" x14ac:dyDescent="0.2">
      <c r="A31" s="144" t="s">
        <v>694</v>
      </c>
      <c r="B31" s="145" t="s">
        <v>708</v>
      </c>
      <c r="C31" s="146"/>
      <c r="D31" s="147">
        <v>3799.5236</v>
      </c>
      <c r="E31" s="148" t="s">
        <v>1352</v>
      </c>
    </row>
    <row r="32" spans="1:5" ht="20.100000000000001" customHeight="1" x14ac:dyDescent="0.2">
      <c r="A32" s="144" t="s">
        <v>692</v>
      </c>
      <c r="B32" s="145" t="s">
        <v>707</v>
      </c>
      <c r="C32" s="146"/>
      <c r="D32" s="147">
        <v>4345.0147999999999</v>
      </c>
      <c r="E32" s="148" t="s">
        <v>1352</v>
      </c>
    </row>
    <row r="33" spans="1:5" ht="20.100000000000001" customHeight="1" x14ac:dyDescent="0.2">
      <c r="A33" s="144" t="s">
        <v>696</v>
      </c>
      <c r="B33" s="145" t="s">
        <v>709</v>
      </c>
      <c r="C33" s="146"/>
      <c r="D33" s="147">
        <v>3097.444</v>
      </c>
      <c r="E33" s="148" t="s">
        <v>1352</v>
      </c>
    </row>
    <row r="34" spans="1:5" ht="20.100000000000001" customHeight="1" x14ac:dyDescent="0.2">
      <c r="A34" s="144"/>
      <c r="B34" s="145"/>
      <c r="C34" s="146"/>
      <c r="D34" s="147"/>
      <c r="E34" s="148" t="s">
        <v>1352</v>
      </c>
    </row>
    <row r="35" spans="1:5" ht="20.100000000000001" customHeight="1" x14ac:dyDescent="0.2">
      <c r="A35" s="149" t="str">
        <f>Orçamento!A1</f>
        <v>OBRA: PONTE SOB O RIO PIRACICABA</v>
      </c>
      <c r="B35" s="150"/>
      <c r="C35" s="138"/>
      <c r="D35" s="1122" t="s">
        <v>393</v>
      </c>
      <c r="E35" s="1123"/>
    </row>
    <row r="36" spans="1:5" ht="20.100000000000001" customHeight="1" x14ac:dyDescent="0.2">
      <c r="A36" s="151" t="str">
        <f>Orçamento!A2</f>
        <v>RODOVIA: LIGAÇÃO ENTRE RUA QUINCAS HONORATO E RUA RIO PIRACICABA</v>
      </c>
      <c r="B36" s="152"/>
      <c r="C36" s="6"/>
      <c r="D36" s="153" t="s">
        <v>394</v>
      </c>
      <c r="E36" s="154">
        <v>1212</v>
      </c>
    </row>
    <row r="37" spans="1:5" ht="20.100000000000001" customHeight="1" x14ac:dyDescent="0.2">
      <c r="A37" s="155" t="str">
        <f>Orçamento!A3</f>
        <v>TRECHO: PONTO LOCALIZADO</v>
      </c>
      <c r="B37" s="152"/>
      <c r="C37" s="6"/>
      <c r="D37" s="153" t="s">
        <v>395</v>
      </c>
      <c r="E37" s="156" t="s">
        <v>396</v>
      </c>
    </row>
    <row r="38" spans="1:5" ht="20.100000000000001" customHeight="1" x14ac:dyDescent="0.2">
      <c r="A38" s="157" t="str">
        <f>Orçamento!A4</f>
        <v>COORDENADAS: 19°45'54.13"S / 43° 1'45.24"O</v>
      </c>
      <c r="B38" s="152"/>
      <c r="C38" s="158"/>
      <c r="D38" s="153" t="s">
        <v>397</v>
      </c>
      <c r="E38" s="154" t="s">
        <v>1567</v>
      </c>
    </row>
    <row r="39" spans="1:5" ht="20.100000000000001" customHeight="1" x14ac:dyDescent="0.2">
      <c r="A39" s="159" t="str">
        <f>"EXTENSÃO: "&amp;Resumo!B23</f>
        <v>EXTENSÃO: 125,4</v>
      </c>
      <c r="B39" s="160"/>
      <c r="C39" s="161"/>
      <c r="D39" s="162" t="s">
        <v>1372</v>
      </c>
      <c r="E39" s="163"/>
    </row>
  </sheetData>
  <mergeCells count="3">
    <mergeCell ref="B1:E1"/>
    <mergeCell ref="B2:C2"/>
    <mergeCell ref="D35:E35"/>
  </mergeCells>
  <printOptions horizontalCentered="1"/>
  <pageMargins left="0.59055118110236227" right="0.59055118110236227" top="0.70866141732283472" bottom="0.39370078740157483" header="0.27559055118110237" footer="0.27559055118110237"/>
  <pageSetup paperSize="9" scale="76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38"/>
  <sheetViews>
    <sheetView showGridLines="0" view="pageBreakPreview" topLeftCell="A22" zoomScaleNormal="100" zoomScaleSheetLayoutView="100" workbookViewId="0">
      <selection activeCell="Q50" sqref="Q50"/>
    </sheetView>
  </sheetViews>
  <sheetFormatPr defaultColWidth="10.7109375" defaultRowHeight="15" x14ac:dyDescent="0.25"/>
  <cols>
    <col min="1" max="1" width="12.5703125" style="545" customWidth="1"/>
    <col min="2" max="2" width="33.85546875" style="545" customWidth="1"/>
    <col min="3" max="3" width="14.5703125" style="548" customWidth="1"/>
    <col min="4" max="5" width="14.5703125" style="120" customWidth="1"/>
    <col min="6" max="6" width="3.85546875" style="108" customWidth="1"/>
    <col min="7" max="7" width="16.42578125" style="121" customWidth="1"/>
    <col min="8" max="8" width="10.7109375" style="121" customWidth="1"/>
    <col min="9" max="10" width="10.7109375" style="122" customWidth="1"/>
    <col min="11" max="11" width="10.7109375" style="120" customWidth="1"/>
    <col min="12" max="12" width="10.7109375" style="123" customWidth="1"/>
    <col min="13" max="16384" width="10.7109375" style="545"/>
  </cols>
  <sheetData>
    <row r="1" spans="1:5" ht="18.600000000000001" customHeight="1" x14ac:dyDescent="0.25">
      <c r="A1" s="600" t="str">
        <f>Cronograma!A4</f>
        <v>Obra: Ponte sob o rio Piracicaba</v>
      </c>
      <c r="B1" s="106"/>
      <c r="C1" s="106"/>
      <c r="D1" s="106"/>
      <c r="E1" s="107"/>
    </row>
    <row r="2" spans="1:5" ht="18.600000000000001" customHeight="1" x14ac:dyDescent="0.25">
      <c r="A2" s="109" t="str">
        <f>Cronograma!A5</f>
        <v>Rodovia: Ligação entre Rua Quincas Honorato e Rua Rio Piracicaba</v>
      </c>
      <c r="B2" s="110"/>
      <c r="C2" s="110"/>
      <c r="D2" s="110"/>
      <c r="E2" s="111"/>
    </row>
    <row r="3" spans="1:5" ht="18.600000000000001" customHeight="1" x14ac:dyDescent="0.25">
      <c r="A3" s="109" t="str">
        <f>Cronograma!A6</f>
        <v>Trecho: Ponto localizado</v>
      </c>
      <c r="B3" s="110"/>
      <c r="C3" s="110"/>
      <c r="D3" s="110"/>
      <c r="E3" s="112"/>
    </row>
    <row r="4" spans="1:5" ht="18.600000000000001" customHeight="1" x14ac:dyDescent="0.25">
      <c r="A4" s="113" t="str">
        <f>Cronograma!A7</f>
        <v>Coordenadas: 19°45'54.13"S / 43° 1'45.24"O</v>
      </c>
      <c r="B4" s="114"/>
      <c r="C4" s="114"/>
      <c r="D4" s="114"/>
      <c r="E4" s="115"/>
    </row>
    <row r="5" spans="1:5" ht="24" customHeight="1" x14ac:dyDescent="0.25">
      <c r="A5" s="1104" t="s">
        <v>1569</v>
      </c>
      <c r="B5" s="1105"/>
      <c r="C5" s="1105"/>
      <c r="D5" s="1105"/>
      <c r="E5" s="1106"/>
    </row>
    <row r="6" spans="1:5" ht="18" customHeight="1" x14ac:dyDescent="0.25">
      <c r="A6" s="1107" t="s">
        <v>779</v>
      </c>
      <c r="B6" s="1109" t="s">
        <v>780</v>
      </c>
      <c r="C6" s="1109" t="s">
        <v>781</v>
      </c>
      <c r="D6" s="1109" t="s">
        <v>782</v>
      </c>
      <c r="E6" s="1109" t="s">
        <v>783</v>
      </c>
    </row>
    <row r="7" spans="1:5" ht="18" customHeight="1" thickBot="1" x14ac:dyDescent="0.3">
      <c r="A7" s="1108"/>
      <c r="B7" s="1110"/>
      <c r="C7" s="1110"/>
      <c r="D7" s="1110"/>
      <c r="E7" s="1110"/>
    </row>
    <row r="8" spans="1:5" ht="18" customHeight="1" thickTop="1" x14ac:dyDescent="0.25">
      <c r="A8" s="534" t="s">
        <v>784</v>
      </c>
      <c r="B8" s="535" t="s">
        <v>785</v>
      </c>
      <c r="C8" s="536">
        <v>0.5</v>
      </c>
      <c r="D8" s="537">
        <v>0.56000000000000005</v>
      </c>
      <c r="E8" s="536">
        <v>0.97</v>
      </c>
    </row>
    <row r="9" spans="1:5" ht="18" customHeight="1" x14ac:dyDescent="0.25">
      <c r="A9" s="538" t="s">
        <v>786</v>
      </c>
      <c r="B9" s="539" t="s">
        <v>787</v>
      </c>
      <c r="C9" s="540">
        <v>0.32</v>
      </c>
      <c r="D9" s="541">
        <v>0.4</v>
      </c>
      <c r="E9" s="540">
        <v>0.74</v>
      </c>
    </row>
    <row r="10" spans="1:5" ht="18" customHeight="1" x14ac:dyDescent="0.25">
      <c r="A10" s="538" t="s">
        <v>788</v>
      </c>
      <c r="B10" s="539" t="s">
        <v>789</v>
      </c>
      <c r="C10" s="540">
        <v>1.02</v>
      </c>
      <c r="D10" s="541">
        <v>1.1100000000000001</v>
      </c>
      <c r="E10" s="540">
        <v>1.21</v>
      </c>
    </row>
    <row r="11" spans="1:5" ht="18" customHeight="1" x14ac:dyDescent="0.25">
      <c r="A11" s="538" t="s">
        <v>790</v>
      </c>
      <c r="B11" s="539" t="s">
        <v>791</v>
      </c>
      <c r="C11" s="540">
        <v>3.8</v>
      </c>
      <c r="D11" s="541">
        <v>4.01</v>
      </c>
      <c r="E11" s="540">
        <v>4.67</v>
      </c>
    </row>
    <row r="12" spans="1:5" ht="18" customHeight="1" x14ac:dyDescent="0.25">
      <c r="A12" s="538" t="s">
        <v>792</v>
      </c>
      <c r="B12" s="539" t="s">
        <v>793</v>
      </c>
      <c r="C12" s="540">
        <v>6.64</v>
      </c>
      <c r="D12" s="541">
        <v>7.3</v>
      </c>
      <c r="E12" s="540">
        <v>8.69</v>
      </c>
    </row>
    <row r="13" spans="1:5" ht="18" customHeight="1" x14ac:dyDescent="0.25">
      <c r="A13" s="1124" t="s">
        <v>794</v>
      </c>
      <c r="B13" s="539" t="s">
        <v>795</v>
      </c>
      <c r="C13" s="540"/>
      <c r="D13" s="541">
        <f>SUM(D14:D17)</f>
        <v>10.15</v>
      </c>
      <c r="E13" s="540"/>
    </row>
    <row r="14" spans="1:5" ht="18" customHeight="1" x14ac:dyDescent="0.25">
      <c r="A14" s="1125"/>
      <c r="B14" s="542" t="s">
        <v>796</v>
      </c>
      <c r="C14" s="543"/>
      <c r="D14" s="544">
        <v>0.65</v>
      </c>
      <c r="E14" s="543"/>
    </row>
    <row r="15" spans="1:5" ht="18" customHeight="1" x14ac:dyDescent="0.25">
      <c r="A15" s="1125"/>
      <c r="B15" s="542" t="s">
        <v>797</v>
      </c>
      <c r="C15" s="543"/>
      <c r="D15" s="544">
        <v>3</v>
      </c>
      <c r="E15" s="543"/>
    </row>
    <row r="16" spans="1:5" ht="18" customHeight="1" x14ac:dyDescent="0.25">
      <c r="A16" s="1125"/>
      <c r="B16" s="542" t="s">
        <v>798</v>
      </c>
      <c r="C16" s="543"/>
      <c r="D16" s="544">
        <v>2</v>
      </c>
      <c r="E16" s="543"/>
    </row>
    <row r="17" spans="1:12" ht="18" customHeight="1" x14ac:dyDescent="0.25">
      <c r="A17" s="1126"/>
      <c r="B17" s="542" t="s">
        <v>799</v>
      </c>
      <c r="C17" s="543"/>
      <c r="D17" s="544">
        <v>4.5</v>
      </c>
      <c r="E17" s="543"/>
    </row>
    <row r="18" spans="1:12" ht="18" customHeight="1" x14ac:dyDescent="0.25">
      <c r="A18" s="546"/>
      <c r="B18" s="547"/>
      <c r="C18" s="543"/>
      <c r="D18" s="543"/>
      <c r="E18" s="543"/>
    </row>
    <row r="19" spans="1:12" ht="18" customHeight="1" x14ac:dyDescent="0.25">
      <c r="A19" s="1127" t="s">
        <v>800</v>
      </c>
      <c r="B19" s="1128"/>
      <c r="C19" s="1129"/>
      <c r="D19" s="541">
        <f>TRUNC(100*(((1+(D11/100)+(D8/100)+(D9/100))*(1+(D10/100))*(1+(D12/100)))/(1-(D13/100))-1),2)</f>
        <v>26.74</v>
      </c>
      <c r="E19" s="543"/>
    </row>
    <row r="20" spans="1:12" s="121" customFormat="1" ht="18" customHeight="1" x14ac:dyDescent="0.25">
      <c r="A20" s="1139"/>
      <c r="B20" s="1140"/>
      <c r="C20" s="1140"/>
      <c r="D20" s="1140"/>
      <c r="E20" s="1141"/>
      <c r="F20" s="108"/>
      <c r="I20" s="122"/>
      <c r="J20" s="122"/>
      <c r="K20" s="120"/>
      <c r="L20" s="123"/>
    </row>
    <row r="21" spans="1:12" s="121" customFormat="1" ht="18" customHeight="1" x14ac:dyDescent="0.25">
      <c r="A21" s="1104" t="s">
        <v>1568</v>
      </c>
      <c r="B21" s="1105"/>
      <c r="C21" s="1105"/>
      <c r="D21" s="1105"/>
      <c r="E21" s="1106"/>
      <c r="F21" s="108"/>
      <c r="I21" s="122"/>
      <c r="J21" s="122"/>
      <c r="K21" s="120"/>
      <c r="L21" s="123"/>
    </row>
    <row r="22" spans="1:12" s="121" customFormat="1" ht="18" customHeight="1" x14ac:dyDescent="0.25">
      <c r="A22" s="1107" t="s">
        <v>779</v>
      </c>
      <c r="B22" s="1109" t="s">
        <v>780</v>
      </c>
      <c r="C22" s="1109" t="s">
        <v>781</v>
      </c>
      <c r="D22" s="1109" t="s">
        <v>782</v>
      </c>
      <c r="E22" s="1109" t="s">
        <v>783</v>
      </c>
      <c r="F22" s="108"/>
      <c r="I22" s="122"/>
      <c r="J22" s="122"/>
      <c r="K22" s="120"/>
      <c r="L22" s="123"/>
    </row>
    <row r="23" spans="1:12" s="121" customFormat="1" ht="18" customHeight="1" thickBot="1" x14ac:dyDescent="0.3">
      <c r="A23" s="1108"/>
      <c r="B23" s="1110"/>
      <c r="C23" s="1110"/>
      <c r="D23" s="1110"/>
      <c r="E23" s="1110"/>
      <c r="F23" s="108"/>
      <c r="I23" s="122"/>
      <c r="J23" s="122"/>
      <c r="K23" s="120"/>
      <c r="L23" s="123"/>
    </row>
    <row r="24" spans="1:12" s="121" customFormat="1" ht="18" customHeight="1" thickTop="1" x14ac:dyDescent="0.25">
      <c r="A24" s="534" t="s">
        <v>784</v>
      </c>
      <c r="B24" s="535" t="s">
        <v>785</v>
      </c>
      <c r="C24" s="537">
        <v>0.56000000000000005</v>
      </c>
      <c r="D24" s="537">
        <v>0.85</v>
      </c>
      <c r="E24" s="536">
        <v>0.89</v>
      </c>
      <c r="F24" s="108"/>
      <c r="I24" s="122"/>
      <c r="J24" s="122"/>
      <c r="K24" s="120"/>
      <c r="L24" s="123"/>
    </row>
    <row r="25" spans="1:12" s="121" customFormat="1" ht="18" customHeight="1" x14ac:dyDescent="0.25">
      <c r="A25" s="538" t="s">
        <v>786</v>
      </c>
      <c r="B25" s="539" t="s">
        <v>787</v>
      </c>
      <c r="C25" s="541">
        <v>0.3</v>
      </c>
      <c r="D25" s="541">
        <v>0.48</v>
      </c>
      <c r="E25" s="540">
        <v>0.82</v>
      </c>
      <c r="F25" s="108"/>
      <c r="I25" s="122"/>
      <c r="J25" s="122"/>
      <c r="K25" s="120"/>
      <c r="L25" s="123"/>
    </row>
    <row r="26" spans="1:12" s="121" customFormat="1" ht="18" customHeight="1" x14ac:dyDescent="0.25">
      <c r="A26" s="538" t="s">
        <v>788</v>
      </c>
      <c r="B26" s="539" t="s">
        <v>789</v>
      </c>
      <c r="C26" s="541">
        <v>0.85</v>
      </c>
      <c r="D26" s="541">
        <v>0.85</v>
      </c>
      <c r="E26" s="540">
        <v>1.1100000000000001</v>
      </c>
      <c r="F26" s="108"/>
      <c r="I26" s="122"/>
      <c r="J26" s="122"/>
      <c r="K26" s="120"/>
      <c r="L26" s="123"/>
    </row>
    <row r="27" spans="1:12" s="121" customFormat="1" ht="18" customHeight="1" x14ac:dyDescent="0.25">
      <c r="A27" s="538" t="s">
        <v>790</v>
      </c>
      <c r="B27" s="539" t="s">
        <v>791</v>
      </c>
      <c r="C27" s="541">
        <v>1.5</v>
      </c>
      <c r="D27" s="541">
        <v>3.45</v>
      </c>
      <c r="E27" s="540">
        <v>4.49</v>
      </c>
      <c r="F27" s="108"/>
      <c r="I27" s="122"/>
      <c r="J27" s="122"/>
      <c r="K27" s="120"/>
      <c r="L27" s="123"/>
    </row>
    <row r="28" spans="1:12" s="121" customFormat="1" ht="18" customHeight="1" x14ac:dyDescent="0.25">
      <c r="A28" s="538" t="s">
        <v>792</v>
      </c>
      <c r="B28" s="539" t="s">
        <v>793</v>
      </c>
      <c r="C28" s="541">
        <v>3.5</v>
      </c>
      <c r="D28" s="541">
        <v>5.1100000000000003</v>
      </c>
      <c r="E28" s="540">
        <v>6.22</v>
      </c>
      <c r="F28" s="108"/>
      <c r="I28" s="122"/>
      <c r="J28" s="122"/>
      <c r="K28" s="120"/>
      <c r="L28" s="123"/>
    </row>
    <row r="29" spans="1:12" s="121" customFormat="1" ht="18" customHeight="1" x14ac:dyDescent="0.25">
      <c r="A29" s="1124" t="s">
        <v>794</v>
      </c>
      <c r="B29" s="539" t="s">
        <v>795</v>
      </c>
      <c r="C29" s="540"/>
      <c r="D29" s="541">
        <f>SUM(D30:D33)</f>
        <v>8.15</v>
      </c>
      <c r="E29" s="540"/>
      <c r="F29" s="108"/>
      <c r="I29" s="122"/>
      <c r="J29" s="122"/>
      <c r="K29" s="120"/>
      <c r="L29" s="123"/>
    </row>
    <row r="30" spans="1:12" s="121" customFormat="1" ht="18" customHeight="1" x14ac:dyDescent="0.25">
      <c r="A30" s="1125"/>
      <c r="B30" s="542" t="s">
        <v>796</v>
      </c>
      <c r="C30" s="543"/>
      <c r="D30" s="544">
        <v>0.65</v>
      </c>
      <c r="E30" s="543"/>
      <c r="F30" s="108"/>
      <c r="I30" s="122"/>
      <c r="J30" s="122"/>
      <c r="K30" s="120"/>
      <c r="L30" s="123"/>
    </row>
    <row r="31" spans="1:12" s="121" customFormat="1" ht="18" customHeight="1" x14ac:dyDescent="0.25">
      <c r="A31" s="1125"/>
      <c r="B31" s="542" t="s">
        <v>797</v>
      </c>
      <c r="C31" s="543"/>
      <c r="D31" s="544">
        <v>3</v>
      </c>
      <c r="E31" s="543"/>
      <c r="F31" s="108"/>
      <c r="I31" s="122"/>
      <c r="J31" s="122"/>
      <c r="K31" s="120"/>
      <c r="L31" s="123"/>
    </row>
    <row r="32" spans="1:12" s="121" customFormat="1" ht="18" customHeight="1" x14ac:dyDescent="0.25">
      <c r="A32" s="1125"/>
      <c r="B32" s="542" t="s">
        <v>798</v>
      </c>
      <c r="C32" s="543"/>
      <c r="D32" s="544">
        <v>0</v>
      </c>
      <c r="E32" s="543"/>
      <c r="F32" s="108"/>
      <c r="I32" s="122"/>
      <c r="J32" s="122"/>
      <c r="K32" s="120"/>
      <c r="L32" s="123"/>
    </row>
    <row r="33" spans="1:12" s="121" customFormat="1" ht="18" customHeight="1" x14ac:dyDescent="0.25">
      <c r="A33" s="1126"/>
      <c r="B33" s="542" t="s">
        <v>799</v>
      </c>
      <c r="C33" s="543"/>
      <c r="D33" s="544">
        <v>4.5</v>
      </c>
      <c r="E33" s="543"/>
      <c r="F33" s="108"/>
      <c r="I33" s="122"/>
      <c r="J33" s="122"/>
      <c r="K33" s="120"/>
      <c r="L33" s="123"/>
    </row>
    <row r="34" spans="1:12" s="121" customFormat="1" ht="18" customHeight="1" x14ac:dyDescent="0.25">
      <c r="A34" s="546"/>
      <c r="B34" s="547"/>
      <c r="C34" s="543"/>
      <c r="D34" s="543"/>
      <c r="E34" s="543"/>
      <c r="F34" s="108"/>
      <c r="I34" s="122"/>
      <c r="J34" s="122"/>
      <c r="K34" s="120"/>
      <c r="L34" s="123"/>
    </row>
    <row r="35" spans="1:12" s="121" customFormat="1" ht="18" customHeight="1" x14ac:dyDescent="0.25">
      <c r="A35" s="1127" t="s">
        <v>800</v>
      </c>
      <c r="B35" s="1128"/>
      <c r="C35" s="1129"/>
      <c r="D35" s="540">
        <f>TRUNC(100*(((1+(D27/100)+(D24/100)+(D25/100))*(1+(D26/100))*(1+(D28/100)))/(1-(D29/100))-1),2)</f>
        <v>20.92</v>
      </c>
      <c r="E35" s="543"/>
      <c r="F35" s="108"/>
      <c r="I35" s="122"/>
      <c r="J35" s="122"/>
      <c r="K35" s="120"/>
      <c r="L35" s="123"/>
    </row>
    <row r="36" spans="1:12" s="121" customFormat="1" ht="18" customHeight="1" x14ac:dyDescent="0.25">
      <c r="A36" s="1130"/>
      <c r="B36" s="1131"/>
      <c r="C36" s="1131"/>
      <c r="D36" s="1131"/>
      <c r="E36" s="1132"/>
      <c r="F36" s="108"/>
      <c r="I36" s="122"/>
      <c r="J36" s="122"/>
      <c r="K36" s="120"/>
      <c r="L36" s="123"/>
    </row>
    <row r="37" spans="1:12" s="121" customFormat="1" ht="18" customHeight="1" x14ac:dyDescent="0.25">
      <c r="A37" s="1133"/>
      <c r="B37" s="1134"/>
      <c r="C37" s="1134"/>
      <c r="D37" s="1134"/>
      <c r="E37" s="1135"/>
      <c r="F37" s="108"/>
      <c r="I37" s="122"/>
      <c r="J37" s="122"/>
      <c r="K37" s="120"/>
      <c r="L37" s="123"/>
    </row>
    <row r="38" spans="1:12" s="121" customFormat="1" ht="18" customHeight="1" x14ac:dyDescent="0.25">
      <c r="A38" s="1136"/>
      <c r="B38" s="1137"/>
      <c r="C38" s="1137"/>
      <c r="D38" s="1137"/>
      <c r="E38" s="1138"/>
      <c r="F38" s="108"/>
      <c r="I38" s="122"/>
      <c r="J38" s="122"/>
      <c r="K38" s="120"/>
      <c r="L38" s="123"/>
    </row>
  </sheetData>
  <mergeCells count="18">
    <mergeCell ref="A5:E5"/>
    <mergeCell ref="A6:A7"/>
    <mergeCell ref="B6:B7"/>
    <mergeCell ref="C6:C7"/>
    <mergeCell ref="D6:D7"/>
    <mergeCell ref="E6:E7"/>
    <mergeCell ref="A29:A33"/>
    <mergeCell ref="A35:C35"/>
    <mergeCell ref="A36:E38"/>
    <mergeCell ref="A13:A17"/>
    <mergeCell ref="A19:C19"/>
    <mergeCell ref="A20:E20"/>
    <mergeCell ref="A21:E21"/>
    <mergeCell ref="A22:A23"/>
    <mergeCell ref="B22:B23"/>
    <mergeCell ref="C22:C23"/>
    <mergeCell ref="D22:D23"/>
    <mergeCell ref="E22:E23"/>
  </mergeCells>
  <pageMargins left="0.78740157480314965" right="0.39370078740157483" top="0.78740157480314965" bottom="0.51181102362204722" header="0.51181102362204722" footer="0.51181102362204722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Q83"/>
  <sheetViews>
    <sheetView showGridLines="0" view="pageBreakPreview" topLeftCell="A7" zoomScaleNormal="100" zoomScaleSheetLayoutView="100" workbookViewId="0">
      <selection activeCell="D34" sqref="D34"/>
    </sheetView>
  </sheetViews>
  <sheetFormatPr defaultColWidth="10.7109375" defaultRowHeight="14.25" x14ac:dyDescent="0.2"/>
  <cols>
    <col min="1" max="1" width="9.7109375" style="118" customWidth="1"/>
    <col min="2" max="2" width="27.28515625" style="118" customWidth="1"/>
    <col min="3" max="14" width="9.7109375" style="727" customWidth="1"/>
    <col min="15" max="15" width="13.7109375" style="728" customWidth="1"/>
    <col min="16" max="16" width="11.28515625" style="709" customWidth="1"/>
    <col min="17" max="16384" width="10.7109375" style="118"/>
  </cols>
  <sheetData>
    <row r="1" spans="1:15" ht="15" customHeight="1" x14ac:dyDescent="0.2">
      <c r="A1" s="600" t="str">
        <f>Cronograma!A4</f>
        <v>Obra: Ponte sob o rio Piracicaba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07"/>
    </row>
    <row r="2" spans="1:15" ht="15" customHeight="1" x14ac:dyDescent="0.2">
      <c r="A2" s="109" t="str">
        <f>Cronograma!A5</f>
        <v>Rodovia: Ligação entre Rua Quincas Honorato e Rua Rio Piracicaba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</row>
    <row r="3" spans="1:15" ht="15" customHeight="1" x14ac:dyDescent="0.2">
      <c r="A3" s="109" t="str">
        <f>Cronograma!A6</f>
        <v>Trecho: Ponto localizado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6"/>
    </row>
    <row r="4" spans="1:15" ht="15" customHeight="1" x14ac:dyDescent="0.2">
      <c r="A4" s="1142" t="str">
        <f>Cronograma!A7</f>
        <v>Coordenadas: 19°45'54.13"S / 43° 1'45.24"O</v>
      </c>
      <c r="B4" s="1143"/>
      <c r="C4" s="1143"/>
      <c r="D4" s="1143"/>
      <c r="E4" s="1143"/>
      <c r="F4" s="1143"/>
      <c r="G4" s="1143"/>
      <c r="H4" s="1143"/>
      <c r="I4" s="1143"/>
      <c r="J4" s="570"/>
      <c r="K4" s="571"/>
      <c r="L4" s="572"/>
      <c r="M4" s="570" t="s">
        <v>948</v>
      </c>
      <c r="N4" s="571">
        <v>44896</v>
      </c>
      <c r="O4" s="572">
        <v>475.197</v>
      </c>
    </row>
    <row r="5" spans="1:15" ht="21" customHeight="1" x14ac:dyDescent="0.2">
      <c r="A5" s="1104" t="s">
        <v>1570</v>
      </c>
      <c r="B5" s="1105"/>
      <c r="C5" s="1105"/>
      <c r="D5" s="1105"/>
      <c r="E5" s="1105"/>
      <c r="F5" s="1105"/>
      <c r="G5" s="1105"/>
      <c r="H5" s="1105"/>
      <c r="I5" s="1105"/>
      <c r="J5" s="1105"/>
      <c r="K5" s="1105"/>
      <c r="L5" s="1105"/>
      <c r="M5" s="1105"/>
      <c r="N5" s="1105"/>
      <c r="O5" s="1106"/>
    </row>
    <row r="6" spans="1:15" ht="17.25" customHeight="1" x14ac:dyDescent="0.2">
      <c r="A6" s="1116" t="s">
        <v>384</v>
      </c>
      <c r="B6" s="1116" t="s">
        <v>385</v>
      </c>
      <c r="C6" s="1109" t="s">
        <v>261</v>
      </c>
      <c r="D6" s="1109" t="s">
        <v>820</v>
      </c>
      <c r="E6" s="1144" t="s">
        <v>778</v>
      </c>
      <c r="F6" s="1146"/>
      <c r="G6" s="1109" t="s">
        <v>826</v>
      </c>
      <c r="H6" s="1144" t="s">
        <v>65</v>
      </c>
      <c r="I6" s="1145"/>
      <c r="J6" s="1146"/>
      <c r="K6" s="1144" t="s">
        <v>821</v>
      </c>
      <c r="L6" s="1145"/>
      <c r="M6" s="1146"/>
      <c r="N6" s="1109" t="s">
        <v>822</v>
      </c>
      <c r="O6" s="1109" t="s">
        <v>825</v>
      </c>
    </row>
    <row r="7" spans="1:15" ht="17.25" customHeight="1" thickBot="1" x14ac:dyDescent="0.25">
      <c r="A7" s="1117"/>
      <c r="B7" s="1117"/>
      <c r="C7" s="1110"/>
      <c r="D7" s="1110"/>
      <c r="E7" s="725" t="s">
        <v>823</v>
      </c>
      <c r="F7" s="725" t="s">
        <v>824</v>
      </c>
      <c r="G7" s="1110"/>
      <c r="H7" s="725" t="s">
        <v>66</v>
      </c>
      <c r="I7" s="725" t="s">
        <v>67</v>
      </c>
      <c r="J7" s="725" t="s">
        <v>387</v>
      </c>
      <c r="K7" s="725" t="s">
        <v>66</v>
      </c>
      <c r="L7" s="725" t="s">
        <v>67</v>
      </c>
      <c r="M7" s="725" t="s">
        <v>387</v>
      </c>
      <c r="N7" s="1110"/>
      <c r="O7" s="1110"/>
    </row>
    <row r="8" spans="1:15" ht="17.25" customHeight="1" thickTop="1" x14ac:dyDescent="0.2">
      <c r="A8" s="690" t="s">
        <v>914</v>
      </c>
      <c r="B8" s="691" t="s">
        <v>915</v>
      </c>
      <c r="C8" s="692" t="s">
        <v>50</v>
      </c>
      <c r="D8" s="135"/>
      <c r="E8" s="796"/>
      <c r="F8" s="797"/>
      <c r="G8" s="798"/>
      <c r="H8" s="135"/>
      <c r="I8" s="135"/>
      <c r="J8" s="135"/>
      <c r="K8" s="135"/>
      <c r="L8" s="135"/>
      <c r="M8" s="135"/>
      <c r="N8" s="135"/>
      <c r="O8" s="798"/>
    </row>
    <row r="9" spans="1:15" ht="17.25" customHeight="1" x14ac:dyDescent="0.2">
      <c r="A9" s="133"/>
      <c r="B9" s="134" t="s">
        <v>777</v>
      </c>
      <c r="C9" s="135" t="str">
        <f>C8</f>
        <v>kg</v>
      </c>
      <c r="D9" s="799">
        <v>7.6260000000000003</v>
      </c>
      <c r="E9" s="796">
        <v>44743</v>
      </c>
      <c r="F9" s="797">
        <v>481.09500000000003</v>
      </c>
      <c r="G9" s="798">
        <f>TRUNC(($O$4/F9)*D9,4)</f>
        <v>7.5324999999999998</v>
      </c>
      <c r="H9" s="135">
        <v>0</v>
      </c>
      <c r="I9" s="135">
        <v>22</v>
      </c>
      <c r="J9" s="135">
        <v>391</v>
      </c>
      <c r="K9" s="135">
        <f>Composições!$I$1426</f>
        <v>1.22</v>
      </c>
      <c r="L9" s="135">
        <f>Composições!$I$1452</f>
        <v>0.97</v>
      </c>
      <c r="M9" s="135">
        <f>Composições!$I$1478</f>
        <v>0.79</v>
      </c>
      <c r="N9" s="135">
        <f t="shared" ref="N9" si="0">(K9*H9+I9*L9+J9*M9)/1000</f>
        <v>0.33022999999999997</v>
      </c>
      <c r="O9" s="798">
        <f t="shared" ref="O9" si="1">N9+G9</f>
        <v>7.86273</v>
      </c>
    </row>
    <row r="10" spans="1:15" ht="17.25" customHeight="1" x14ac:dyDescent="0.2">
      <c r="A10" s="133"/>
      <c r="B10" s="134"/>
      <c r="C10" s="135"/>
      <c r="D10" s="799"/>
      <c r="E10" s="796"/>
      <c r="F10" s="797"/>
      <c r="G10" s="798"/>
      <c r="H10" s="135"/>
      <c r="I10" s="135"/>
      <c r="J10" s="135"/>
      <c r="K10" s="135"/>
      <c r="L10" s="135"/>
      <c r="M10" s="135"/>
      <c r="N10" s="135"/>
      <c r="O10" s="798"/>
    </row>
    <row r="11" spans="1:15" ht="15" customHeight="1" x14ac:dyDescent="0.2">
      <c r="A11" s="690" t="s">
        <v>92</v>
      </c>
      <c r="B11" s="691" t="s">
        <v>93</v>
      </c>
      <c r="C11" s="692" t="s">
        <v>50</v>
      </c>
      <c r="D11" s="135"/>
      <c r="E11" s="135"/>
      <c r="F11" s="797"/>
      <c r="G11" s="692"/>
      <c r="H11" s="135"/>
      <c r="I11" s="135"/>
      <c r="J11" s="135"/>
      <c r="K11" s="135"/>
      <c r="L11" s="135"/>
      <c r="M11" s="135"/>
      <c r="N11" s="135"/>
      <c r="O11" s="798"/>
    </row>
    <row r="12" spans="1:15" ht="15" customHeight="1" x14ac:dyDescent="0.2">
      <c r="A12" s="133"/>
      <c r="B12" s="134" t="s">
        <v>777</v>
      </c>
      <c r="C12" s="135" t="str">
        <f>C11</f>
        <v>kg</v>
      </c>
      <c r="D12" s="799">
        <v>6.5602999999999998</v>
      </c>
      <c r="E12" s="796">
        <v>44743</v>
      </c>
      <c r="F12" s="797">
        <v>481.09500000000003</v>
      </c>
      <c r="G12" s="798">
        <f t="shared" ref="G12:G19" si="2">TRUNC(($O$4/F12)*D12,4)</f>
        <v>6.4798</v>
      </c>
      <c r="H12" s="135">
        <v>0</v>
      </c>
      <c r="I12" s="135">
        <f>$I$9</f>
        <v>22</v>
      </c>
      <c r="J12" s="135">
        <f>$J$9</f>
        <v>391</v>
      </c>
      <c r="K12" s="135">
        <f>Composições!$I$1426</f>
        <v>1.22</v>
      </c>
      <c r="L12" s="135">
        <f>Composições!$I$1452</f>
        <v>0.97</v>
      </c>
      <c r="M12" s="135">
        <f>Composições!$I$1478</f>
        <v>0.79</v>
      </c>
      <c r="N12" s="135">
        <f>(K12*H12+I12*L12+J12*M12)/1000</f>
        <v>0.33022999999999997</v>
      </c>
      <c r="O12" s="798">
        <f t="shared" ref="O12:O15" si="3">N12+G12</f>
        <v>6.8100300000000002</v>
      </c>
    </row>
    <row r="13" spans="1:15" ht="15" customHeight="1" x14ac:dyDescent="0.2">
      <c r="A13" s="133" t="s">
        <v>903</v>
      </c>
      <c r="B13" s="134" t="s">
        <v>1516</v>
      </c>
      <c r="C13" s="135" t="s">
        <v>50</v>
      </c>
      <c r="D13" s="799">
        <v>6.07</v>
      </c>
      <c r="E13" s="796">
        <v>44866</v>
      </c>
      <c r="F13" s="797">
        <v>475.12200000000001</v>
      </c>
      <c r="G13" s="798">
        <f t="shared" ref="G13" si="4">TRUNC(($O$4/F13)*D13,4)</f>
        <v>6.0709</v>
      </c>
      <c r="H13" s="135">
        <v>0</v>
      </c>
      <c r="I13" s="135">
        <v>0</v>
      </c>
      <c r="J13" s="135">
        <v>0</v>
      </c>
      <c r="K13" s="135">
        <f>Composições!$I$1426</f>
        <v>1.22</v>
      </c>
      <c r="L13" s="135">
        <f>Composições!$I$1452</f>
        <v>0.97</v>
      </c>
      <c r="M13" s="135">
        <f>Composições!$I$1478</f>
        <v>0.79</v>
      </c>
      <c r="N13" s="135">
        <f t="shared" ref="N13" si="5">(K13*H13+I13*L13+J13*M13)/1000</f>
        <v>0</v>
      </c>
      <c r="O13" s="798">
        <f t="shared" ref="O13" si="6">N13+G13</f>
        <v>6.0709</v>
      </c>
    </row>
    <row r="14" spans="1:15" ht="15" customHeight="1" x14ac:dyDescent="0.2">
      <c r="A14" s="133"/>
      <c r="B14" s="134" t="s">
        <v>1518</v>
      </c>
      <c r="C14" s="135" t="s">
        <v>50</v>
      </c>
      <c r="D14" s="799">
        <v>7.4</v>
      </c>
      <c r="E14" s="796">
        <v>44866</v>
      </c>
      <c r="F14" s="797">
        <v>475.12200000000001</v>
      </c>
      <c r="G14" s="798">
        <f t="shared" ref="G14" si="7">TRUNC(($O$4/F14)*D14,4)</f>
        <v>7.4010999999999996</v>
      </c>
      <c r="H14" s="135">
        <v>0</v>
      </c>
      <c r="I14" s="135">
        <v>0</v>
      </c>
      <c r="J14" s="135">
        <v>0</v>
      </c>
      <c r="K14" s="135">
        <f>Composições!$I$1426</f>
        <v>1.22</v>
      </c>
      <c r="L14" s="135">
        <f>Composições!$I$1452</f>
        <v>0.97</v>
      </c>
      <c r="M14" s="135">
        <f>Composições!$I$1478</f>
        <v>0.79</v>
      </c>
      <c r="N14" s="135">
        <f t="shared" ref="N14" si="8">(K14*H14+I14*L14+J14*M14)/1000</f>
        <v>0</v>
      </c>
      <c r="O14" s="798">
        <f t="shared" ref="O14" si="9">N14+G14</f>
        <v>7.4010999999999996</v>
      </c>
    </row>
    <row r="15" spans="1:15" ht="15" customHeight="1" x14ac:dyDescent="0.2">
      <c r="A15" s="133"/>
      <c r="B15" s="134" t="s">
        <v>1517</v>
      </c>
      <c r="C15" s="135" t="s">
        <v>50</v>
      </c>
      <c r="D15" s="799">
        <v>6.48</v>
      </c>
      <c r="E15" s="796">
        <v>44866</v>
      </c>
      <c r="F15" s="797">
        <v>475.12200000000001</v>
      </c>
      <c r="G15" s="798">
        <f t="shared" ref="G15" si="10">TRUNC(($O$4/F15)*D15,4)</f>
        <v>6.4809999999999999</v>
      </c>
      <c r="H15" s="135">
        <v>0</v>
      </c>
      <c r="I15" s="135">
        <v>0</v>
      </c>
      <c r="J15" s="135">
        <v>0</v>
      </c>
      <c r="K15" s="135">
        <f>Composições!$I$1426</f>
        <v>1.22</v>
      </c>
      <c r="L15" s="135">
        <f>Composições!$I$1452</f>
        <v>0.97</v>
      </c>
      <c r="M15" s="135">
        <f>Composições!$I$1478</f>
        <v>0.79</v>
      </c>
      <c r="N15" s="135">
        <f t="shared" ref="N15" si="11">(K15*H15+I15*L15+J15*M15)/1000</f>
        <v>0</v>
      </c>
      <c r="O15" s="798">
        <f t="shared" si="3"/>
        <v>6.4809999999999999</v>
      </c>
    </row>
    <row r="16" spans="1:15" ht="15" customHeight="1" x14ac:dyDescent="0.2">
      <c r="A16" s="133"/>
      <c r="B16" s="134"/>
      <c r="C16" s="135"/>
      <c r="D16" s="799"/>
      <c r="E16" s="796"/>
      <c r="F16" s="797"/>
      <c r="G16" s="798"/>
      <c r="H16" s="135"/>
      <c r="I16" s="135"/>
      <c r="J16" s="135"/>
      <c r="K16" s="135"/>
      <c r="L16" s="135"/>
      <c r="M16" s="135"/>
      <c r="N16" s="135"/>
      <c r="O16" s="798"/>
    </row>
    <row r="17" spans="1:17" ht="15" customHeight="1" x14ac:dyDescent="0.2">
      <c r="A17" s="690" t="s">
        <v>144</v>
      </c>
      <c r="B17" s="691" t="s">
        <v>145</v>
      </c>
      <c r="C17" s="692" t="s">
        <v>50</v>
      </c>
      <c r="D17" s="799"/>
      <c r="E17" s="796"/>
      <c r="F17" s="797"/>
      <c r="G17" s="798"/>
      <c r="H17" s="135"/>
      <c r="I17" s="135"/>
      <c r="J17" s="135"/>
      <c r="K17" s="135"/>
      <c r="L17" s="135"/>
      <c r="M17" s="135"/>
      <c r="N17" s="135"/>
      <c r="O17" s="798"/>
    </row>
    <row r="18" spans="1:17" ht="15" customHeight="1" x14ac:dyDescent="0.2">
      <c r="A18" s="133"/>
      <c r="B18" s="134" t="s">
        <v>777</v>
      </c>
      <c r="C18" s="135" t="str">
        <f>C17</f>
        <v>kg</v>
      </c>
      <c r="D18" s="799">
        <v>7.6909000000000001</v>
      </c>
      <c r="E18" s="796">
        <f>$E$9</f>
        <v>44743</v>
      </c>
      <c r="F18" s="797">
        <f>$F$9</f>
        <v>481.09500000000003</v>
      </c>
      <c r="G18" s="798">
        <f t="shared" si="2"/>
        <v>7.5965999999999996</v>
      </c>
      <c r="H18" s="135">
        <v>0</v>
      </c>
      <c r="I18" s="135">
        <f>$I$9</f>
        <v>22</v>
      </c>
      <c r="J18" s="135">
        <f>$J$9</f>
        <v>391</v>
      </c>
      <c r="K18" s="135">
        <f>Composições!$I$1426</f>
        <v>1.22</v>
      </c>
      <c r="L18" s="135">
        <f>Composições!$I$1452</f>
        <v>0.97</v>
      </c>
      <c r="M18" s="135">
        <f>Composições!$I$1478</f>
        <v>0.79</v>
      </c>
      <c r="N18" s="135">
        <f>(K18*H18+I18*L18+J18*M18)/1000</f>
        <v>0.33022999999999997</v>
      </c>
      <c r="O18" s="798">
        <f t="shared" ref="O18:O19" si="12">N18+G18</f>
        <v>7.9268299999999998</v>
      </c>
    </row>
    <row r="19" spans="1:17" ht="15" customHeight="1" x14ac:dyDescent="0.2">
      <c r="A19" s="133" t="s">
        <v>903</v>
      </c>
      <c r="B19" s="134" t="s">
        <v>1516</v>
      </c>
      <c r="C19" s="135" t="s">
        <v>50</v>
      </c>
      <c r="D19" s="799">
        <v>8.11</v>
      </c>
      <c r="E19" s="796">
        <v>44866</v>
      </c>
      <c r="F19" s="797">
        <v>475.12200000000001</v>
      </c>
      <c r="G19" s="798">
        <f t="shared" si="2"/>
        <v>8.1112000000000002</v>
      </c>
      <c r="H19" s="135">
        <v>0</v>
      </c>
      <c r="I19" s="135">
        <v>0</v>
      </c>
      <c r="J19" s="135">
        <v>0</v>
      </c>
      <c r="K19" s="135">
        <f>Composições!$I$1426</f>
        <v>1.22</v>
      </c>
      <c r="L19" s="135">
        <f>Composições!$I$1452</f>
        <v>0.97</v>
      </c>
      <c r="M19" s="135">
        <f>Composições!$I$1478</f>
        <v>0.79</v>
      </c>
      <c r="N19" s="135">
        <f t="shared" ref="N19" si="13">(K19*H19+I19*L19+J19*M19)/1000</f>
        <v>0</v>
      </c>
      <c r="O19" s="798">
        <f t="shared" si="12"/>
        <v>8.1112000000000002</v>
      </c>
    </row>
    <row r="20" spans="1:17" ht="15" customHeight="1" x14ac:dyDescent="0.2">
      <c r="A20" s="133"/>
      <c r="B20" s="134"/>
      <c r="C20" s="135"/>
      <c r="D20" s="799"/>
      <c r="E20" s="796"/>
      <c r="F20" s="797"/>
      <c r="G20" s="798"/>
      <c r="H20" s="135"/>
      <c r="I20" s="135"/>
      <c r="J20" s="135"/>
      <c r="K20" s="135"/>
      <c r="L20" s="135"/>
      <c r="M20" s="135"/>
      <c r="N20" s="135"/>
      <c r="O20" s="798"/>
    </row>
    <row r="21" spans="1:17" ht="15" customHeight="1" x14ac:dyDescent="0.2">
      <c r="A21" s="690" t="s">
        <v>44</v>
      </c>
      <c r="B21" s="691" t="s">
        <v>45</v>
      </c>
      <c r="C21" s="692" t="s">
        <v>2</v>
      </c>
      <c r="D21" s="798"/>
      <c r="E21" s="796"/>
      <c r="F21" s="800"/>
      <c r="G21" s="692"/>
      <c r="H21" s="692"/>
      <c r="I21" s="692"/>
      <c r="J21" s="692"/>
      <c r="K21" s="692"/>
      <c r="L21" s="692"/>
      <c r="M21" s="692"/>
      <c r="N21" s="692"/>
      <c r="O21" s="798"/>
      <c r="P21" s="726"/>
    </row>
    <row r="22" spans="1:17" ht="15" customHeight="1" x14ac:dyDescent="0.2">
      <c r="A22" s="133"/>
      <c r="B22" s="134" t="s">
        <v>777</v>
      </c>
      <c r="C22" s="135" t="str">
        <f>C21</f>
        <v>m³</v>
      </c>
      <c r="D22" s="799">
        <v>188.3175</v>
      </c>
      <c r="E22" s="796">
        <f>$E$9</f>
        <v>44743</v>
      </c>
      <c r="F22" s="797">
        <f>$F$9</f>
        <v>481.09500000000003</v>
      </c>
      <c r="G22" s="798">
        <f>TRUNC(($O$4/F22)*D22,4)</f>
        <v>186.00880000000001</v>
      </c>
      <c r="H22" s="135">
        <v>0</v>
      </c>
      <c r="I22" s="135">
        <f>$I$9</f>
        <v>22</v>
      </c>
      <c r="J22" s="135">
        <f>$J$9</f>
        <v>391</v>
      </c>
      <c r="K22" s="135">
        <f>Composições!$I$1504</f>
        <v>1.27</v>
      </c>
      <c r="L22" s="135">
        <f>Composições!$I$1530</f>
        <v>1.02</v>
      </c>
      <c r="M22" s="135">
        <f>Composições!$I$1556</f>
        <v>0.83</v>
      </c>
      <c r="N22" s="135">
        <f>(K22*H22+I22*L22+J22*M22)*1.5</f>
        <v>520.45499999999993</v>
      </c>
      <c r="O22" s="798">
        <f t="shared" ref="O22:O23" si="14">N22+G22</f>
        <v>706.46379999999999</v>
      </c>
      <c r="P22" s="726"/>
    </row>
    <row r="23" spans="1:17" ht="15" customHeight="1" x14ac:dyDescent="0.2">
      <c r="A23" s="133" t="s">
        <v>903</v>
      </c>
      <c r="B23" s="134" t="s">
        <v>1517</v>
      </c>
      <c r="C23" s="135" t="str">
        <f>C22</f>
        <v>m³</v>
      </c>
      <c r="D23" s="799">
        <v>78</v>
      </c>
      <c r="E23" s="796">
        <v>44866</v>
      </c>
      <c r="F23" s="797">
        <v>475.12200000000001</v>
      </c>
      <c r="G23" s="798">
        <f>TRUNC(($O$4/F23)*D23,4)</f>
        <v>78.012299999999996</v>
      </c>
      <c r="H23" s="135">
        <v>0</v>
      </c>
      <c r="I23" s="135">
        <v>0</v>
      </c>
      <c r="J23" s="135">
        <v>0</v>
      </c>
      <c r="K23" s="135">
        <f>Composições!$I$1504</f>
        <v>1.27</v>
      </c>
      <c r="L23" s="135">
        <f>Composições!$I$1530</f>
        <v>1.02</v>
      </c>
      <c r="M23" s="135">
        <f>Composições!$I$1556</f>
        <v>0.83</v>
      </c>
      <c r="N23" s="135">
        <f t="shared" ref="N23" si="15">(K23*H23+I23*L23+J23*M23)*1.5</f>
        <v>0</v>
      </c>
      <c r="O23" s="798">
        <f t="shared" si="14"/>
        <v>78.012299999999996</v>
      </c>
      <c r="P23" s="726"/>
    </row>
    <row r="24" spans="1:17" ht="15" customHeight="1" x14ac:dyDescent="0.2">
      <c r="A24" s="133"/>
      <c r="B24" s="134"/>
      <c r="C24" s="135"/>
      <c r="D24" s="799"/>
      <c r="E24" s="796"/>
      <c r="F24" s="797"/>
      <c r="G24" s="692"/>
      <c r="H24" s="135"/>
      <c r="I24" s="135"/>
      <c r="J24" s="135"/>
      <c r="K24" s="135"/>
      <c r="L24" s="135"/>
      <c r="M24" s="135"/>
      <c r="N24" s="135"/>
      <c r="O24" s="798"/>
      <c r="P24" s="726"/>
    </row>
    <row r="25" spans="1:17" ht="15" customHeight="1" x14ac:dyDescent="0.2">
      <c r="A25" s="690" t="s">
        <v>79</v>
      </c>
      <c r="B25" s="691" t="s">
        <v>80</v>
      </c>
      <c r="C25" s="692" t="s">
        <v>2</v>
      </c>
      <c r="D25" s="798"/>
      <c r="E25" s="796"/>
      <c r="F25" s="800"/>
      <c r="G25" s="692"/>
      <c r="H25" s="692"/>
      <c r="I25" s="692"/>
      <c r="J25" s="692"/>
      <c r="K25" s="692"/>
      <c r="L25" s="692"/>
      <c r="M25" s="692"/>
      <c r="N25" s="692"/>
      <c r="O25" s="798"/>
      <c r="P25" s="726"/>
    </row>
    <row r="26" spans="1:17" ht="15" customHeight="1" x14ac:dyDescent="0.2">
      <c r="A26" s="133"/>
      <c r="B26" s="134" t="s">
        <v>777</v>
      </c>
      <c r="C26" s="135" t="str">
        <f t="shared" ref="C26:C27" si="16">C25</f>
        <v>m³</v>
      </c>
      <c r="D26" s="799">
        <v>141.3314</v>
      </c>
      <c r="E26" s="796">
        <f>$E$9</f>
        <v>44743</v>
      </c>
      <c r="F26" s="797">
        <f>$F$9</f>
        <v>481.09500000000003</v>
      </c>
      <c r="G26" s="798">
        <f t="shared" ref="G26:G27" si="17">TRUNC(($O$4/F26)*D26,4)</f>
        <v>139.59870000000001</v>
      </c>
      <c r="H26" s="135">
        <v>0</v>
      </c>
      <c r="I26" s="135">
        <f>$I$9</f>
        <v>22</v>
      </c>
      <c r="J26" s="135">
        <f>$J$9</f>
        <v>391</v>
      </c>
      <c r="K26" s="135">
        <f>Composições!$I$1504</f>
        <v>1.27</v>
      </c>
      <c r="L26" s="135">
        <f>Composições!$I$1530</f>
        <v>1.02</v>
      </c>
      <c r="M26" s="135">
        <f>Composições!$I$1556</f>
        <v>0.83</v>
      </c>
      <c r="N26" s="135">
        <f t="shared" ref="N26:N27" si="18">(K26*H26+I26*L26+J26*M26)*1.5</f>
        <v>520.45499999999993</v>
      </c>
      <c r="O26" s="798">
        <f t="shared" ref="O26:O27" si="19">N26+G26</f>
        <v>660.05369999999994</v>
      </c>
      <c r="P26" s="726"/>
    </row>
    <row r="27" spans="1:17" ht="15" customHeight="1" x14ac:dyDescent="0.2">
      <c r="A27" s="133" t="s">
        <v>903</v>
      </c>
      <c r="B27" s="134" t="s">
        <v>1517</v>
      </c>
      <c r="C27" s="135" t="str">
        <f t="shared" si="16"/>
        <v>m³</v>
      </c>
      <c r="D27" s="799">
        <f>112/1.45</f>
        <v>77.241379310344826</v>
      </c>
      <c r="E27" s="796">
        <v>44866</v>
      </c>
      <c r="F27" s="797">
        <v>475.12200000000001</v>
      </c>
      <c r="G27" s="798">
        <f t="shared" si="17"/>
        <v>77.253500000000003</v>
      </c>
      <c r="H27" s="135">
        <v>0</v>
      </c>
      <c r="I27" s="135">
        <v>0</v>
      </c>
      <c r="J27" s="135">
        <v>0</v>
      </c>
      <c r="K27" s="135">
        <f>Composições!$I$1504</f>
        <v>1.27</v>
      </c>
      <c r="L27" s="135">
        <f>Composições!$I$1530</f>
        <v>1.02</v>
      </c>
      <c r="M27" s="135">
        <f>Composições!$I$1556</f>
        <v>0.83</v>
      </c>
      <c r="N27" s="135">
        <f t="shared" si="18"/>
        <v>0</v>
      </c>
      <c r="O27" s="798">
        <f t="shared" si="19"/>
        <v>77.253500000000003</v>
      </c>
      <c r="P27" s="726"/>
      <c r="Q27" s="545"/>
    </row>
    <row r="28" spans="1:17" ht="15" customHeight="1" x14ac:dyDescent="0.2">
      <c r="A28" s="133"/>
      <c r="B28" s="134"/>
      <c r="C28" s="135"/>
      <c r="D28" s="799"/>
      <c r="E28" s="796"/>
      <c r="F28" s="797"/>
      <c r="G28" s="798"/>
      <c r="H28" s="135"/>
      <c r="I28" s="135"/>
      <c r="J28" s="135"/>
      <c r="K28" s="135"/>
      <c r="L28" s="135"/>
      <c r="M28" s="135"/>
      <c r="N28" s="135"/>
      <c r="O28" s="798"/>
      <c r="P28" s="726"/>
      <c r="Q28" s="545"/>
    </row>
    <row r="29" spans="1:17" ht="15" customHeight="1" x14ac:dyDescent="0.2">
      <c r="A29" s="133"/>
      <c r="B29" s="134"/>
      <c r="C29" s="135"/>
      <c r="D29" s="799"/>
      <c r="E29" s="796"/>
      <c r="F29" s="797"/>
      <c r="G29" s="798"/>
      <c r="H29" s="135"/>
      <c r="I29" s="135"/>
      <c r="J29" s="135"/>
      <c r="K29" s="135"/>
      <c r="L29" s="135"/>
      <c r="M29" s="135"/>
      <c r="N29" s="135"/>
      <c r="O29" s="798"/>
      <c r="P29" s="726"/>
      <c r="Q29" s="545"/>
    </row>
    <row r="30" spans="1:17" ht="15" customHeight="1" x14ac:dyDescent="0.2">
      <c r="A30" s="690" t="s">
        <v>46</v>
      </c>
      <c r="B30" s="691" t="s">
        <v>47</v>
      </c>
      <c r="C30" s="692" t="s">
        <v>2</v>
      </c>
      <c r="D30" s="798"/>
      <c r="E30" s="796"/>
      <c r="F30" s="800"/>
      <c r="G30" s="692"/>
      <c r="H30" s="692"/>
      <c r="I30" s="692"/>
      <c r="J30" s="692"/>
      <c r="K30" s="692"/>
      <c r="L30" s="692"/>
      <c r="M30" s="692"/>
      <c r="N30" s="692"/>
      <c r="O30" s="798"/>
      <c r="P30" s="726"/>
    </row>
    <row r="31" spans="1:17" ht="15" customHeight="1" x14ac:dyDescent="0.2">
      <c r="A31" s="133"/>
      <c r="B31" s="134" t="s">
        <v>777</v>
      </c>
      <c r="C31" s="135" t="str">
        <f>C30</f>
        <v>m³</v>
      </c>
      <c r="D31" s="799">
        <v>137.42769999999999</v>
      </c>
      <c r="E31" s="796">
        <f>$E$9</f>
        <v>44743</v>
      </c>
      <c r="F31" s="797">
        <f>$F$9</f>
        <v>481.09500000000003</v>
      </c>
      <c r="G31" s="798">
        <f t="shared" ref="G31" si="20">TRUNC(($O$4/F31)*D31,4)</f>
        <v>135.74289999999999</v>
      </c>
      <c r="H31" s="135">
        <v>0</v>
      </c>
      <c r="I31" s="135">
        <f>$I$9</f>
        <v>22</v>
      </c>
      <c r="J31" s="135">
        <f>$J$9</f>
        <v>391</v>
      </c>
      <c r="K31" s="135">
        <f>Composições!$I$1504</f>
        <v>1.27</v>
      </c>
      <c r="L31" s="135">
        <f>Composições!$I$1530</f>
        <v>1.02</v>
      </c>
      <c r="M31" s="135">
        <f>Composições!$I$1556</f>
        <v>0.83</v>
      </c>
      <c r="N31" s="135">
        <f t="shared" ref="N31" si="21">(K31*H31+I31*L31+J31*M31)*1.5</f>
        <v>520.45499999999993</v>
      </c>
      <c r="O31" s="798">
        <f t="shared" ref="O31" si="22">N31+G31</f>
        <v>656.19789999999989</v>
      </c>
      <c r="P31" s="726"/>
    </row>
    <row r="32" spans="1:17" ht="15" customHeight="1" x14ac:dyDescent="0.2">
      <c r="A32" s="133" t="s">
        <v>903</v>
      </c>
      <c r="B32" s="134" t="s">
        <v>1517</v>
      </c>
      <c r="C32" s="135" t="str">
        <f>C31</f>
        <v>m³</v>
      </c>
      <c r="D32" s="799">
        <f>112/1.45</f>
        <v>77.241379310344826</v>
      </c>
      <c r="E32" s="796">
        <v>44866</v>
      </c>
      <c r="F32" s="797">
        <v>475.12200000000001</v>
      </c>
      <c r="G32" s="798">
        <f t="shared" ref="G32" si="23">TRUNC(($O$4/F32)*D32,4)</f>
        <v>77.253500000000003</v>
      </c>
      <c r="H32" s="135">
        <v>0</v>
      </c>
      <c r="I32" s="135">
        <v>0</v>
      </c>
      <c r="J32" s="135">
        <v>0</v>
      </c>
      <c r="K32" s="135">
        <f>Composições!$I$1504</f>
        <v>1.27</v>
      </c>
      <c r="L32" s="135">
        <f>Composições!$I$1530</f>
        <v>1.02</v>
      </c>
      <c r="M32" s="135">
        <f>Composições!$I$1556</f>
        <v>0.83</v>
      </c>
      <c r="N32" s="135">
        <f t="shared" ref="N32" si="24">(K32*H32+I32*L32+J32*M32)*1.5</f>
        <v>0</v>
      </c>
      <c r="O32" s="798">
        <f t="shared" ref="O32" si="25">N32+G32</f>
        <v>77.253500000000003</v>
      </c>
      <c r="P32" s="726"/>
      <c r="Q32" s="545"/>
    </row>
    <row r="33" spans="1:17" ht="15" customHeight="1" x14ac:dyDescent="0.2">
      <c r="A33" s="133"/>
      <c r="B33" s="134"/>
      <c r="C33" s="135"/>
      <c r="D33" s="799"/>
      <c r="E33" s="796"/>
      <c r="F33" s="797"/>
      <c r="G33" s="692"/>
      <c r="H33" s="135"/>
      <c r="I33" s="135"/>
      <c r="J33" s="135"/>
      <c r="K33" s="135"/>
      <c r="L33" s="135"/>
      <c r="M33" s="135"/>
      <c r="N33" s="135"/>
      <c r="O33" s="798"/>
      <c r="P33" s="726"/>
      <c r="Q33" s="545"/>
    </row>
    <row r="34" spans="1:17" ht="15" customHeight="1" x14ac:dyDescent="0.2">
      <c r="A34" s="690" t="s">
        <v>48</v>
      </c>
      <c r="B34" s="691" t="s">
        <v>49</v>
      </c>
      <c r="C34" s="692" t="s">
        <v>50</v>
      </c>
      <c r="D34" s="798"/>
      <c r="E34" s="796"/>
      <c r="F34" s="800"/>
      <c r="G34" s="692"/>
      <c r="H34" s="692"/>
      <c r="I34" s="692"/>
      <c r="J34" s="692"/>
      <c r="K34" s="692"/>
      <c r="L34" s="692"/>
      <c r="M34" s="692"/>
      <c r="N34" s="692"/>
      <c r="O34" s="798"/>
      <c r="P34" s="726"/>
    </row>
    <row r="35" spans="1:17" ht="15" customHeight="1" x14ac:dyDescent="0.2">
      <c r="A35" s="133" t="s">
        <v>903</v>
      </c>
      <c r="B35" s="134" t="s">
        <v>777</v>
      </c>
      <c r="C35" s="135" t="str">
        <f>C34</f>
        <v>kg</v>
      </c>
      <c r="D35" s="799">
        <v>0.55220000000000002</v>
      </c>
      <c r="E35" s="796">
        <f>$E$9</f>
        <v>44743</v>
      </c>
      <c r="F35" s="797">
        <f>$F$9</f>
        <v>481.09500000000003</v>
      </c>
      <c r="G35" s="798">
        <f t="shared" ref="G35" si="26">TRUNC(($O$4/F35)*D35,4)</f>
        <v>0.5454</v>
      </c>
      <c r="H35" s="135">
        <v>0</v>
      </c>
      <c r="I35" s="135">
        <f>$I$9</f>
        <v>22</v>
      </c>
      <c r="J35" s="135">
        <f>$J$9</f>
        <v>391</v>
      </c>
      <c r="K35" s="135">
        <f>Composições!$I$1504</f>
        <v>1.27</v>
      </c>
      <c r="L35" s="135">
        <f>Composições!$I$1530</f>
        <v>1.02</v>
      </c>
      <c r="M35" s="135">
        <f>Composições!$I$1556</f>
        <v>0.83</v>
      </c>
      <c r="N35" s="135">
        <f t="shared" ref="N35" si="27">(K35*H35+I35*L35+J35*M35)/1000</f>
        <v>0.34696999999999995</v>
      </c>
      <c r="O35" s="798">
        <f t="shared" ref="O35" si="28">N35+G35</f>
        <v>0.89236999999999989</v>
      </c>
    </row>
    <row r="36" spans="1:17" ht="15" customHeight="1" x14ac:dyDescent="0.2">
      <c r="A36" s="133"/>
      <c r="B36" s="134"/>
      <c r="C36" s="135"/>
      <c r="D36" s="799"/>
      <c r="E36" s="796"/>
      <c r="F36" s="797"/>
      <c r="G36" s="798"/>
      <c r="H36" s="135"/>
      <c r="I36" s="135"/>
      <c r="J36" s="135"/>
      <c r="K36" s="135"/>
      <c r="L36" s="135"/>
      <c r="M36" s="135"/>
      <c r="N36" s="135"/>
      <c r="O36" s="798"/>
    </row>
    <row r="37" spans="1:17" x14ac:dyDescent="0.2">
      <c r="A37" s="690" t="s">
        <v>1096</v>
      </c>
      <c r="B37" s="691" t="s">
        <v>1364</v>
      </c>
      <c r="C37" s="692" t="s">
        <v>114</v>
      </c>
      <c r="D37" s="798"/>
      <c r="E37" s="796"/>
      <c r="F37" s="800"/>
      <c r="G37" s="692"/>
      <c r="H37" s="692"/>
      <c r="I37" s="692"/>
      <c r="J37" s="692"/>
      <c r="K37" s="692"/>
      <c r="L37" s="692"/>
      <c r="M37" s="692"/>
      <c r="N37" s="692"/>
      <c r="O37" s="798"/>
    </row>
    <row r="38" spans="1:17" x14ac:dyDescent="0.2">
      <c r="A38" s="133" t="s">
        <v>903</v>
      </c>
      <c r="B38" s="134" t="s">
        <v>1371</v>
      </c>
      <c r="C38" s="135" t="s">
        <v>114</v>
      </c>
      <c r="D38" s="799">
        <v>374.39</v>
      </c>
      <c r="E38" s="796">
        <v>44682</v>
      </c>
      <c r="F38" s="797">
        <f>O4</f>
        <v>475.197</v>
      </c>
      <c r="G38" s="798">
        <f t="shared" ref="G38" si="29">TRUNC(($O$4/F38)*D38,4)</f>
        <v>374.39</v>
      </c>
      <c r="H38" s="135">
        <v>0</v>
      </c>
      <c r="I38" s="135">
        <v>0</v>
      </c>
      <c r="J38" s="135">
        <v>0</v>
      </c>
      <c r="K38" s="135">
        <v>0.97</v>
      </c>
      <c r="L38" s="135">
        <v>0.77</v>
      </c>
      <c r="M38" s="135">
        <v>0.62</v>
      </c>
      <c r="N38" s="135">
        <f t="shared" ref="N38" si="30">(K38*H38+I38*L38+J38*M38)/1000</f>
        <v>0</v>
      </c>
      <c r="O38" s="798">
        <f t="shared" ref="O38" si="31">N38+G38</f>
        <v>374.39</v>
      </c>
    </row>
    <row r="39" spans="1:17" x14ac:dyDescent="0.2">
      <c r="A39" s="133"/>
      <c r="B39" s="134"/>
      <c r="C39" s="135"/>
      <c r="D39" s="799"/>
      <c r="E39" s="796"/>
      <c r="F39" s="797"/>
      <c r="G39" s="798"/>
      <c r="H39" s="135"/>
      <c r="I39" s="135"/>
      <c r="J39" s="135"/>
      <c r="K39" s="135"/>
      <c r="L39" s="135"/>
      <c r="M39" s="135"/>
      <c r="N39" s="135"/>
      <c r="O39" s="798"/>
    </row>
    <row r="40" spans="1:17" x14ac:dyDescent="0.2">
      <c r="A40" s="690" t="s">
        <v>285</v>
      </c>
      <c r="B40" s="691" t="s">
        <v>1465</v>
      </c>
      <c r="C40" s="692" t="s">
        <v>136</v>
      </c>
      <c r="D40" s="799"/>
      <c r="E40" s="796"/>
      <c r="F40" s="797"/>
      <c r="G40" s="798"/>
      <c r="H40" s="135"/>
      <c r="I40" s="135"/>
      <c r="J40" s="135"/>
      <c r="K40" s="135"/>
      <c r="L40" s="135"/>
      <c r="M40" s="135"/>
      <c r="N40" s="135"/>
      <c r="O40" s="798"/>
    </row>
    <row r="41" spans="1:17" x14ac:dyDescent="0.2">
      <c r="A41" s="133" t="s">
        <v>903</v>
      </c>
      <c r="B41" s="134" t="s">
        <v>1469</v>
      </c>
      <c r="C41" s="135" t="s">
        <v>136</v>
      </c>
      <c r="D41" s="799">
        <v>8143.6</v>
      </c>
      <c r="E41" s="796">
        <v>44896</v>
      </c>
      <c r="F41" s="797">
        <f>$O$4</f>
        <v>475.197</v>
      </c>
      <c r="G41" s="798">
        <f t="shared" ref="G41" si="32">TRUNC(($O$4/F41)*D41,4)</f>
        <v>8143.6</v>
      </c>
      <c r="H41" s="135">
        <v>0</v>
      </c>
      <c r="I41" s="135">
        <v>0</v>
      </c>
      <c r="J41" s="135">
        <v>0</v>
      </c>
      <c r="K41" s="135">
        <v>0.97</v>
      </c>
      <c r="L41" s="135">
        <v>0.77</v>
      </c>
      <c r="M41" s="135">
        <v>0.62</v>
      </c>
      <c r="N41" s="135">
        <f t="shared" ref="N41" si="33">(K41*H41+I41*L41+J41*M41)/1000</f>
        <v>0</v>
      </c>
      <c r="O41" s="798">
        <f t="shared" ref="O41" si="34">N41+G41</f>
        <v>8143.6</v>
      </c>
    </row>
    <row r="42" spans="1:17" x14ac:dyDescent="0.2">
      <c r="A42" s="133"/>
      <c r="B42" s="134"/>
      <c r="C42" s="135"/>
      <c r="D42" s="799"/>
      <c r="E42" s="796"/>
      <c r="F42" s="797"/>
      <c r="G42" s="798"/>
      <c r="H42" s="135"/>
      <c r="I42" s="135"/>
      <c r="J42" s="135"/>
      <c r="K42" s="135"/>
      <c r="L42" s="135"/>
      <c r="M42" s="135"/>
      <c r="N42" s="135"/>
      <c r="O42" s="798"/>
    </row>
    <row r="43" spans="1:17" x14ac:dyDescent="0.2">
      <c r="A43" s="690" t="s">
        <v>285</v>
      </c>
      <c r="B43" s="691" t="s">
        <v>1471</v>
      </c>
      <c r="C43" s="692" t="s">
        <v>136</v>
      </c>
      <c r="D43" s="799"/>
      <c r="E43" s="796"/>
      <c r="F43" s="797"/>
      <c r="G43" s="798"/>
      <c r="H43" s="135"/>
      <c r="I43" s="135"/>
      <c r="J43" s="135"/>
      <c r="K43" s="135"/>
      <c r="L43" s="135"/>
      <c r="M43" s="135"/>
      <c r="N43" s="135"/>
      <c r="O43" s="798"/>
    </row>
    <row r="44" spans="1:17" x14ac:dyDescent="0.2">
      <c r="A44" s="133" t="s">
        <v>903</v>
      </c>
      <c r="B44" s="134" t="s">
        <v>1472</v>
      </c>
      <c r="C44" s="135" t="s">
        <v>136</v>
      </c>
      <c r="D44" s="799">
        <v>299.89999999999998</v>
      </c>
      <c r="E44" s="796">
        <v>44896</v>
      </c>
      <c r="F44" s="797">
        <f>$O$4</f>
        <v>475.197</v>
      </c>
      <c r="G44" s="798">
        <f t="shared" ref="G44" si="35">TRUNC(($O$4/F44)*D44,4)</f>
        <v>299.89999999999998</v>
      </c>
      <c r="H44" s="135">
        <v>0</v>
      </c>
      <c r="I44" s="135">
        <v>0</v>
      </c>
      <c r="J44" s="135">
        <v>0</v>
      </c>
      <c r="K44" s="135">
        <v>0.97</v>
      </c>
      <c r="L44" s="135">
        <v>0.77</v>
      </c>
      <c r="M44" s="135">
        <v>0.62</v>
      </c>
      <c r="N44" s="135">
        <f t="shared" ref="N44" si="36">(K44*H44+I44*L44+J44*M44)/1000</f>
        <v>0</v>
      </c>
      <c r="O44" s="798">
        <f t="shared" ref="O44" si="37">N44+G44</f>
        <v>299.89999999999998</v>
      </c>
    </row>
    <row r="45" spans="1:17" x14ac:dyDescent="0.2">
      <c r="A45" s="133"/>
      <c r="B45" s="134"/>
      <c r="C45" s="135"/>
      <c r="D45" s="799"/>
      <c r="E45" s="796"/>
      <c r="F45" s="797"/>
      <c r="G45" s="798"/>
      <c r="H45" s="135"/>
      <c r="I45" s="135"/>
      <c r="J45" s="135"/>
      <c r="K45" s="135"/>
      <c r="L45" s="135"/>
      <c r="M45" s="135"/>
      <c r="N45" s="135"/>
      <c r="O45" s="798"/>
    </row>
    <row r="46" spans="1:17" x14ac:dyDescent="0.2">
      <c r="A46" s="690" t="s">
        <v>285</v>
      </c>
      <c r="B46" s="691" t="s">
        <v>1444</v>
      </c>
      <c r="C46" s="692" t="s">
        <v>136</v>
      </c>
      <c r="D46" s="799"/>
      <c r="E46" s="796"/>
      <c r="F46" s="797"/>
      <c r="G46" s="798"/>
      <c r="H46" s="135"/>
      <c r="I46" s="135"/>
      <c r="J46" s="135"/>
      <c r="K46" s="135"/>
      <c r="L46" s="135"/>
      <c r="M46" s="135"/>
      <c r="N46" s="135"/>
      <c r="O46" s="798"/>
    </row>
    <row r="47" spans="1:17" x14ac:dyDescent="0.2">
      <c r="A47" s="133" t="s">
        <v>903</v>
      </c>
      <c r="B47" s="134" t="s">
        <v>1470</v>
      </c>
      <c r="C47" s="135" t="s">
        <v>136</v>
      </c>
      <c r="D47" s="799">
        <v>49.91</v>
      </c>
      <c r="E47" s="796">
        <v>44896</v>
      </c>
      <c r="F47" s="797">
        <f>$O$4</f>
        <v>475.197</v>
      </c>
      <c r="G47" s="798">
        <f t="shared" ref="G47" si="38">TRUNC(($O$4/F47)*D47,4)</f>
        <v>49.91</v>
      </c>
      <c r="H47" s="135">
        <v>0</v>
      </c>
      <c r="I47" s="135">
        <v>0</v>
      </c>
      <c r="J47" s="135">
        <v>0</v>
      </c>
      <c r="K47" s="135">
        <v>0.97</v>
      </c>
      <c r="L47" s="135">
        <v>0.77</v>
      </c>
      <c r="M47" s="135">
        <v>0.62</v>
      </c>
      <c r="N47" s="135">
        <f t="shared" ref="N47" si="39">(K47*H47+I47*L47+J47*M47)/1000</f>
        <v>0</v>
      </c>
      <c r="O47" s="798">
        <f t="shared" ref="O47" si="40">N47+G47</f>
        <v>49.91</v>
      </c>
    </row>
    <row r="48" spans="1:17" x14ac:dyDescent="0.2">
      <c r="A48" s="133"/>
      <c r="B48" s="134"/>
      <c r="C48" s="135"/>
      <c r="D48" s="799"/>
      <c r="E48" s="796"/>
      <c r="F48" s="797"/>
      <c r="G48" s="798"/>
      <c r="H48" s="135"/>
      <c r="I48" s="135"/>
      <c r="J48" s="135"/>
      <c r="K48" s="135"/>
      <c r="L48" s="135"/>
      <c r="M48" s="135"/>
      <c r="N48" s="135"/>
      <c r="O48" s="798"/>
    </row>
    <row r="49" spans="1:15" x14ac:dyDescent="0.2">
      <c r="A49" s="690" t="s">
        <v>285</v>
      </c>
      <c r="B49" s="691" t="s">
        <v>1466</v>
      </c>
      <c r="C49" s="692" t="s">
        <v>136</v>
      </c>
      <c r="D49" s="799"/>
      <c r="E49" s="796"/>
      <c r="F49" s="797"/>
      <c r="G49" s="798"/>
      <c r="H49" s="135"/>
      <c r="I49" s="135"/>
      <c r="J49" s="135"/>
      <c r="K49" s="135"/>
      <c r="L49" s="135"/>
      <c r="M49" s="135"/>
      <c r="N49" s="135"/>
      <c r="O49" s="798"/>
    </row>
    <row r="50" spans="1:15" x14ac:dyDescent="0.2">
      <c r="A50" s="133" t="s">
        <v>903</v>
      </c>
      <c r="B50" s="134" t="s">
        <v>1470</v>
      </c>
      <c r="C50" s="135" t="s">
        <v>136</v>
      </c>
      <c r="D50" s="799">
        <v>33.99</v>
      </c>
      <c r="E50" s="796">
        <v>44896</v>
      </c>
      <c r="F50" s="797">
        <f>$O$4</f>
        <v>475.197</v>
      </c>
      <c r="G50" s="798">
        <f t="shared" ref="G50" si="41">TRUNC(($O$4/F50)*D50,4)</f>
        <v>33.99</v>
      </c>
      <c r="H50" s="135">
        <v>0</v>
      </c>
      <c r="I50" s="135">
        <v>0</v>
      </c>
      <c r="J50" s="135">
        <v>0</v>
      </c>
      <c r="K50" s="135">
        <v>0.97</v>
      </c>
      <c r="L50" s="135">
        <v>0.77</v>
      </c>
      <c r="M50" s="135">
        <v>0.62</v>
      </c>
      <c r="N50" s="135">
        <f t="shared" ref="N50" si="42">(K50*H50+I50*L50+J50*M50)/1000</f>
        <v>0</v>
      </c>
      <c r="O50" s="798">
        <f t="shared" ref="O50" si="43">N50+G50</f>
        <v>33.99</v>
      </c>
    </row>
    <row r="51" spans="1:15" x14ac:dyDescent="0.2">
      <c r="A51" s="133"/>
      <c r="B51" s="134"/>
      <c r="C51" s="135"/>
      <c r="D51" s="799"/>
      <c r="E51" s="796"/>
      <c r="F51" s="797"/>
      <c r="G51" s="798"/>
      <c r="H51" s="135"/>
      <c r="I51" s="135"/>
      <c r="J51" s="135"/>
      <c r="K51" s="135"/>
      <c r="L51" s="135"/>
      <c r="M51" s="135"/>
      <c r="N51" s="135"/>
      <c r="O51" s="798"/>
    </row>
    <row r="52" spans="1:15" x14ac:dyDescent="0.2">
      <c r="A52" s="690" t="s">
        <v>285</v>
      </c>
      <c r="B52" s="691" t="s">
        <v>1452</v>
      </c>
      <c r="C52" s="692" t="s">
        <v>114</v>
      </c>
      <c r="D52" s="799"/>
      <c r="E52" s="796"/>
      <c r="F52" s="797"/>
      <c r="G52" s="798"/>
      <c r="H52" s="135"/>
      <c r="I52" s="135"/>
      <c r="J52" s="135"/>
      <c r="K52" s="135"/>
      <c r="L52" s="135"/>
      <c r="M52" s="135"/>
      <c r="N52" s="135"/>
      <c r="O52" s="798"/>
    </row>
    <row r="53" spans="1:15" x14ac:dyDescent="0.2">
      <c r="A53" s="133" t="s">
        <v>903</v>
      </c>
      <c r="B53" s="134" t="s">
        <v>1473</v>
      </c>
      <c r="C53" s="135" t="s">
        <v>114</v>
      </c>
      <c r="D53" s="799">
        <v>15.4</v>
      </c>
      <c r="E53" s="796">
        <v>44896</v>
      </c>
      <c r="F53" s="797">
        <f>$O$4</f>
        <v>475.197</v>
      </c>
      <c r="G53" s="798">
        <f t="shared" ref="G53" si="44">TRUNC(($O$4/F53)*D53,4)</f>
        <v>15.4</v>
      </c>
      <c r="H53" s="135">
        <v>0</v>
      </c>
      <c r="I53" s="135">
        <v>0</v>
      </c>
      <c r="J53" s="135">
        <v>0</v>
      </c>
      <c r="K53" s="135">
        <v>0.97</v>
      </c>
      <c r="L53" s="135">
        <v>0.77</v>
      </c>
      <c r="M53" s="135">
        <v>0.62</v>
      </c>
      <c r="N53" s="135">
        <f t="shared" ref="N53" si="45">(K53*H53+I53*L53+J53*M53)/1000</f>
        <v>0</v>
      </c>
      <c r="O53" s="798">
        <f t="shared" ref="O53" si="46">N53+G53</f>
        <v>15.4</v>
      </c>
    </row>
    <row r="54" spans="1:15" x14ac:dyDescent="0.2">
      <c r="A54" s="133"/>
      <c r="B54" s="134"/>
      <c r="C54" s="135"/>
      <c r="D54" s="799"/>
      <c r="E54" s="796"/>
      <c r="F54" s="797"/>
      <c r="G54" s="798"/>
      <c r="H54" s="135"/>
      <c r="I54" s="135"/>
      <c r="J54" s="135"/>
      <c r="K54" s="135"/>
      <c r="L54" s="135"/>
      <c r="M54" s="135"/>
      <c r="N54" s="135"/>
      <c r="O54" s="798"/>
    </row>
    <row r="55" spans="1:15" x14ac:dyDescent="0.2">
      <c r="A55" s="690" t="s">
        <v>285</v>
      </c>
      <c r="B55" s="691" t="s">
        <v>1478</v>
      </c>
      <c r="C55" s="692" t="s">
        <v>136</v>
      </c>
      <c r="D55" s="799"/>
      <c r="E55" s="796"/>
      <c r="F55" s="797"/>
      <c r="G55" s="798"/>
      <c r="H55" s="135"/>
      <c r="I55" s="135"/>
      <c r="J55" s="135"/>
      <c r="K55" s="135"/>
      <c r="L55" s="135"/>
      <c r="M55" s="135"/>
      <c r="N55" s="135"/>
      <c r="O55" s="798"/>
    </row>
    <row r="56" spans="1:15" x14ac:dyDescent="0.2">
      <c r="A56" s="133" t="s">
        <v>903</v>
      </c>
      <c r="B56" s="134" t="s">
        <v>1479</v>
      </c>
      <c r="C56" s="135" t="s">
        <v>136</v>
      </c>
      <c r="D56" s="799">
        <v>7.25</v>
      </c>
      <c r="E56" s="796">
        <v>44896</v>
      </c>
      <c r="F56" s="797">
        <f>$O$4</f>
        <v>475.197</v>
      </c>
      <c r="G56" s="798">
        <f t="shared" ref="G56" si="47">TRUNC(($O$4/F56)*D56,4)</f>
        <v>7.25</v>
      </c>
      <c r="H56" s="135">
        <v>0</v>
      </c>
      <c r="I56" s="135">
        <v>0</v>
      </c>
      <c r="J56" s="135">
        <v>0</v>
      </c>
      <c r="K56" s="135">
        <v>0.97</v>
      </c>
      <c r="L56" s="135">
        <v>0.77</v>
      </c>
      <c r="M56" s="135">
        <v>0.62</v>
      </c>
      <c r="N56" s="135">
        <f t="shared" ref="N56" si="48">(K56*H56+I56*L56+J56*M56)/1000</f>
        <v>0</v>
      </c>
      <c r="O56" s="798">
        <f t="shared" ref="O56" si="49">N56+G56</f>
        <v>7.25</v>
      </c>
    </row>
    <row r="57" spans="1:15" x14ac:dyDescent="0.2">
      <c r="A57" s="133"/>
      <c r="B57" s="134"/>
      <c r="C57" s="135"/>
      <c r="D57" s="799"/>
      <c r="E57" s="796"/>
      <c r="F57" s="797"/>
      <c r="G57" s="798"/>
      <c r="H57" s="135"/>
      <c r="I57" s="135"/>
      <c r="J57" s="135"/>
      <c r="K57" s="135"/>
      <c r="L57" s="135"/>
      <c r="M57" s="135"/>
      <c r="N57" s="135"/>
      <c r="O57" s="798"/>
    </row>
    <row r="59" spans="1:15" x14ac:dyDescent="0.2">
      <c r="A59" s="133"/>
      <c r="B59" s="134"/>
      <c r="C59" s="135"/>
      <c r="D59" s="799"/>
      <c r="E59" s="796"/>
      <c r="F59" s="797"/>
      <c r="G59" s="798"/>
      <c r="H59" s="135"/>
      <c r="I59" s="135"/>
      <c r="J59" s="135"/>
      <c r="K59" s="135"/>
      <c r="L59" s="135"/>
      <c r="M59" s="135"/>
      <c r="N59" s="135"/>
      <c r="O59" s="798"/>
    </row>
    <row r="60" spans="1:15" x14ac:dyDescent="0.2">
      <c r="A60" s="690" t="s">
        <v>285</v>
      </c>
      <c r="B60" s="691" t="s">
        <v>1453</v>
      </c>
      <c r="C60" s="692" t="s">
        <v>114</v>
      </c>
      <c r="D60" s="799"/>
      <c r="E60" s="796"/>
      <c r="F60" s="797"/>
      <c r="G60" s="798"/>
      <c r="H60" s="135"/>
      <c r="I60" s="135"/>
      <c r="J60" s="135"/>
      <c r="K60" s="135"/>
      <c r="L60" s="135"/>
      <c r="M60" s="135"/>
      <c r="N60" s="135"/>
      <c r="O60" s="798"/>
    </row>
    <row r="61" spans="1:15" x14ac:dyDescent="0.2">
      <c r="A61" s="133" t="s">
        <v>903</v>
      </c>
      <c r="B61" s="134" t="s">
        <v>1474</v>
      </c>
      <c r="C61" s="135" t="s">
        <v>114</v>
      </c>
      <c r="D61" s="799">
        <v>60.9</v>
      </c>
      <c r="E61" s="796">
        <v>44896</v>
      </c>
      <c r="F61" s="797">
        <f>$O$4</f>
        <v>475.197</v>
      </c>
      <c r="G61" s="798">
        <f t="shared" ref="G61" si="50">TRUNC(($O$4/F61)*D61,4)</f>
        <v>60.9</v>
      </c>
      <c r="H61" s="135">
        <v>0</v>
      </c>
      <c r="I61" s="135">
        <v>0</v>
      </c>
      <c r="J61" s="135">
        <v>0</v>
      </c>
      <c r="K61" s="135">
        <v>0.97</v>
      </c>
      <c r="L61" s="135">
        <v>0.77</v>
      </c>
      <c r="M61" s="135">
        <v>0.62</v>
      </c>
      <c r="N61" s="135">
        <f t="shared" ref="N61" si="51">(K61*H61+I61*L61+J61*M61)/1000</f>
        <v>0</v>
      </c>
      <c r="O61" s="798">
        <f t="shared" ref="O61" si="52">N61+G61</f>
        <v>60.9</v>
      </c>
    </row>
    <row r="62" spans="1:15" x14ac:dyDescent="0.2">
      <c r="A62" s="133"/>
      <c r="B62" s="134"/>
      <c r="C62" s="135"/>
      <c r="D62" s="799"/>
      <c r="E62" s="796"/>
      <c r="F62" s="797"/>
      <c r="G62" s="798"/>
      <c r="H62" s="135"/>
      <c r="I62" s="135"/>
      <c r="J62" s="135"/>
      <c r="K62" s="135"/>
      <c r="L62" s="135"/>
      <c r="M62" s="135"/>
      <c r="N62" s="135"/>
      <c r="O62" s="798"/>
    </row>
    <row r="63" spans="1:15" x14ac:dyDescent="0.2">
      <c r="A63" s="690" t="s">
        <v>285</v>
      </c>
      <c r="B63" s="691" t="s">
        <v>1467</v>
      </c>
      <c r="C63" s="692" t="s">
        <v>136</v>
      </c>
      <c r="D63" s="799"/>
      <c r="E63" s="796"/>
      <c r="F63" s="797"/>
      <c r="G63" s="798"/>
      <c r="H63" s="135"/>
      <c r="I63" s="135"/>
      <c r="J63" s="135"/>
      <c r="K63" s="135"/>
      <c r="L63" s="135"/>
      <c r="M63" s="135"/>
      <c r="N63" s="135"/>
      <c r="O63" s="798"/>
    </row>
    <row r="64" spans="1:15" x14ac:dyDescent="0.2">
      <c r="A64" s="133" t="s">
        <v>903</v>
      </c>
      <c r="B64" s="134" t="s">
        <v>1474</v>
      </c>
      <c r="C64" s="135" t="s">
        <v>136</v>
      </c>
      <c r="D64" s="799">
        <v>31.5</v>
      </c>
      <c r="E64" s="796">
        <v>44896</v>
      </c>
      <c r="F64" s="797">
        <f>$O$4</f>
        <v>475.197</v>
      </c>
      <c r="G64" s="798">
        <f t="shared" ref="G64" si="53">TRUNC(($O$4/F64)*D64,4)</f>
        <v>31.5</v>
      </c>
      <c r="H64" s="135">
        <v>0</v>
      </c>
      <c r="I64" s="135">
        <v>0</v>
      </c>
      <c r="J64" s="135">
        <v>0</v>
      </c>
      <c r="K64" s="135">
        <v>0.97</v>
      </c>
      <c r="L64" s="135">
        <v>0.77</v>
      </c>
      <c r="M64" s="135">
        <v>0.62</v>
      </c>
      <c r="N64" s="135">
        <f t="shared" ref="N64" si="54">(K64*H64+I64*L64+J64*M64)/1000</f>
        <v>0</v>
      </c>
      <c r="O64" s="798">
        <f t="shared" ref="O64" si="55">N64+G64</f>
        <v>31.5</v>
      </c>
    </row>
    <row r="65" spans="1:15" x14ac:dyDescent="0.2">
      <c r="A65" s="133"/>
      <c r="B65" s="134"/>
      <c r="C65" s="135"/>
      <c r="D65" s="799"/>
      <c r="E65" s="796"/>
      <c r="F65" s="797"/>
      <c r="G65" s="798"/>
      <c r="H65" s="135"/>
      <c r="I65" s="135"/>
      <c r="J65" s="135"/>
      <c r="K65" s="135"/>
      <c r="L65" s="135"/>
      <c r="M65" s="135"/>
      <c r="N65" s="135"/>
      <c r="O65" s="798"/>
    </row>
    <row r="66" spans="1:15" x14ac:dyDescent="0.2">
      <c r="A66" s="690" t="s">
        <v>285</v>
      </c>
      <c r="B66" s="691" t="s">
        <v>1468</v>
      </c>
      <c r="C66" s="692" t="s">
        <v>114</v>
      </c>
      <c r="D66" s="799"/>
      <c r="E66" s="796"/>
      <c r="F66" s="797"/>
      <c r="G66" s="798"/>
      <c r="H66" s="135"/>
      <c r="I66" s="135"/>
      <c r="J66" s="135"/>
      <c r="K66" s="135"/>
      <c r="L66" s="135"/>
      <c r="M66" s="135"/>
      <c r="N66" s="135"/>
      <c r="O66" s="798"/>
    </row>
    <row r="67" spans="1:15" x14ac:dyDescent="0.2">
      <c r="A67" s="133" t="s">
        <v>903</v>
      </c>
      <c r="B67" s="134" t="s">
        <v>1555</v>
      </c>
      <c r="C67" s="135" t="s">
        <v>114</v>
      </c>
      <c r="D67" s="799">
        <v>29.3</v>
      </c>
      <c r="E67" s="796">
        <v>44896</v>
      </c>
      <c r="F67" s="797">
        <f>$O$4</f>
        <v>475.197</v>
      </c>
      <c r="G67" s="798">
        <f t="shared" ref="G67" si="56">TRUNC(($O$4/F67)*D67,4)</f>
        <v>29.3</v>
      </c>
      <c r="H67" s="135">
        <v>0</v>
      </c>
      <c r="I67" s="135">
        <v>0</v>
      </c>
      <c r="J67" s="135">
        <v>0</v>
      </c>
      <c r="K67" s="135">
        <v>0.97</v>
      </c>
      <c r="L67" s="135">
        <v>0.77</v>
      </c>
      <c r="M67" s="135">
        <v>0.62</v>
      </c>
      <c r="N67" s="135">
        <f t="shared" ref="N67" si="57">(K67*H67+I67*L67+J67*M67)/1000</f>
        <v>0</v>
      </c>
      <c r="O67" s="798">
        <f t="shared" ref="O67" si="58">N67+G67</f>
        <v>29.3</v>
      </c>
    </row>
    <row r="68" spans="1:15" x14ac:dyDescent="0.2">
      <c r="A68" s="133"/>
      <c r="B68" s="134"/>
      <c r="C68" s="135"/>
      <c r="D68" s="799"/>
      <c r="E68" s="796"/>
      <c r="F68" s="797"/>
      <c r="G68" s="798"/>
      <c r="H68" s="135"/>
      <c r="I68" s="135"/>
      <c r="J68" s="135"/>
      <c r="K68" s="135"/>
      <c r="L68" s="135"/>
      <c r="M68" s="135"/>
      <c r="N68" s="135"/>
      <c r="O68" s="798"/>
    </row>
    <row r="69" spans="1:15" x14ac:dyDescent="0.2">
      <c r="A69" s="690" t="s">
        <v>285</v>
      </c>
      <c r="B69" s="691" t="s">
        <v>1501</v>
      </c>
      <c r="C69" s="692" t="s">
        <v>114</v>
      </c>
      <c r="D69" s="799"/>
      <c r="E69" s="796"/>
      <c r="F69" s="797"/>
      <c r="G69" s="798"/>
      <c r="H69" s="135"/>
      <c r="I69" s="135"/>
      <c r="J69" s="135"/>
      <c r="K69" s="135"/>
      <c r="L69" s="135"/>
      <c r="M69" s="135"/>
      <c r="N69" s="135"/>
      <c r="O69" s="798"/>
    </row>
    <row r="70" spans="1:15" x14ac:dyDescent="0.2">
      <c r="A70" s="133" t="s">
        <v>903</v>
      </c>
      <c r="B70" s="134" t="s">
        <v>1555</v>
      </c>
      <c r="C70" s="135" t="s">
        <v>114</v>
      </c>
      <c r="D70" s="799">
        <v>9.1999999999999993</v>
      </c>
      <c r="E70" s="796">
        <v>44896</v>
      </c>
      <c r="F70" s="797">
        <f>$O$4</f>
        <v>475.197</v>
      </c>
      <c r="G70" s="798">
        <f t="shared" ref="G70" si="59">TRUNC(($O$4/F70)*D70,4)</f>
        <v>9.1999999999999993</v>
      </c>
      <c r="H70" s="135">
        <v>0</v>
      </c>
      <c r="I70" s="135">
        <v>0</v>
      </c>
      <c r="J70" s="135">
        <v>0</v>
      </c>
      <c r="K70" s="135">
        <v>0.97</v>
      </c>
      <c r="L70" s="135">
        <v>0.77</v>
      </c>
      <c r="M70" s="135">
        <v>0.62</v>
      </c>
      <c r="N70" s="135">
        <f t="shared" ref="N70" si="60">(K70*H70+I70*L70+J70*M70)/1000</f>
        <v>0</v>
      </c>
      <c r="O70" s="798">
        <f t="shared" ref="O70" si="61">N70+G70</f>
        <v>9.1999999999999993</v>
      </c>
    </row>
    <row r="71" spans="1:15" x14ac:dyDescent="0.2">
      <c r="A71" s="133"/>
      <c r="B71" s="134"/>
      <c r="C71" s="135"/>
      <c r="D71" s="799"/>
      <c r="E71" s="796"/>
      <c r="F71" s="797"/>
      <c r="G71" s="798"/>
      <c r="H71" s="135"/>
      <c r="I71" s="135"/>
      <c r="J71" s="135"/>
      <c r="K71" s="135"/>
      <c r="L71" s="135"/>
      <c r="M71" s="135"/>
      <c r="N71" s="135"/>
      <c r="O71" s="798"/>
    </row>
    <row r="72" spans="1:15" x14ac:dyDescent="0.2">
      <c r="A72" s="690" t="s">
        <v>285</v>
      </c>
      <c r="B72" s="691" t="s">
        <v>1458</v>
      </c>
      <c r="C72" s="692" t="s">
        <v>136</v>
      </c>
      <c r="D72" s="799"/>
      <c r="E72" s="796"/>
      <c r="F72" s="797"/>
      <c r="G72" s="798"/>
      <c r="H72" s="135"/>
      <c r="I72" s="135"/>
      <c r="J72" s="135"/>
      <c r="K72" s="135"/>
      <c r="L72" s="135"/>
      <c r="M72" s="135"/>
      <c r="N72" s="135"/>
      <c r="O72" s="798"/>
    </row>
    <row r="73" spans="1:15" x14ac:dyDescent="0.2">
      <c r="A73" s="133" t="s">
        <v>903</v>
      </c>
      <c r="B73" s="134" t="s">
        <v>1475</v>
      </c>
      <c r="C73" s="135" t="s">
        <v>136</v>
      </c>
      <c r="D73" s="799">
        <v>109.9</v>
      </c>
      <c r="E73" s="796">
        <v>44896</v>
      </c>
      <c r="F73" s="797">
        <f>$O$4</f>
        <v>475.197</v>
      </c>
      <c r="G73" s="798">
        <f t="shared" ref="G73" si="62">TRUNC(($O$4/F73)*D73,4)</f>
        <v>109.9</v>
      </c>
      <c r="H73" s="135">
        <v>0</v>
      </c>
      <c r="I73" s="135">
        <v>0</v>
      </c>
      <c r="J73" s="135">
        <v>0</v>
      </c>
      <c r="K73" s="135">
        <v>0.97</v>
      </c>
      <c r="L73" s="135">
        <v>0.77</v>
      </c>
      <c r="M73" s="135">
        <v>0.62</v>
      </c>
      <c r="N73" s="135">
        <f t="shared" ref="N73" si="63">(K73*H73+I73*L73+J73*M73)/1000</f>
        <v>0</v>
      </c>
      <c r="O73" s="798">
        <f t="shared" ref="O73" si="64">N73+G73</f>
        <v>109.9</v>
      </c>
    </row>
    <row r="74" spans="1:15" x14ac:dyDescent="0.2">
      <c r="A74" s="133"/>
      <c r="B74" s="134"/>
      <c r="C74" s="135"/>
      <c r="D74" s="799"/>
      <c r="E74" s="796"/>
      <c r="F74" s="797"/>
      <c r="G74" s="798"/>
      <c r="H74" s="135"/>
      <c r="I74" s="135"/>
      <c r="J74" s="135"/>
      <c r="K74" s="135"/>
      <c r="L74" s="135"/>
      <c r="M74" s="135"/>
      <c r="N74" s="135"/>
      <c r="O74" s="798"/>
    </row>
    <row r="75" spans="1:15" x14ac:dyDescent="0.2">
      <c r="A75" s="690" t="s">
        <v>285</v>
      </c>
      <c r="B75" s="691" t="s">
        <v>1459</v>
      </c>
      <c r="C75" s="692" t="s">
        <v>136</v>
      </c>
      <c r="D75" s="799"/>
      <c r="E75" s="796"/>
      <c r="F75" s="797"/>
      <c r="G75" s="798"/>
      <c r="H75" s="135"/>
      <c r="I75" s="135"/>
      <c r="J75" s="135"/>
      <c r="K75" s="135"/>
      <c r="L75" s="135"/>
      <c r="M75" s="135"/>
      <c r="N75" s="135"/>
      <c r="O75" s="798"/>
    </row>
    <row r="76" spans="1:15" x14ac:dyDescent="0.2">
      <c r="A76" s="133" t="s">
        <v>903</v>
      </c>
      <c r="B76" s="134" t="s">
        <v>1476</v>
      </c>
      <c r="C76" s="135" t="s">
        <v>136</v>
      </c>
      <c r="D76" s="799">
        <v>3.2</v>
      </c>
      <c r="E76" s="796">
        <v>44896</v>
      </c>
      <c r="F76" s="797">
        <f>$O$4</f>
        <v>475.197</v>
      </c>
      <c r="G76" s="798">
        <f t="shared" ref="G76" si="65">TRUNC(($O$4/F76)*D76,4)</f>
        <v>3.2</v>
      </c>
      <c r="H76" s="135">
        <v>0</v>
      </c>
      <c r="I76" s="135">
        <v>0</v>
      </c>
      <c r="J76" s="135">
        <v>0</v>
      </c>
      <c r="K76" s="135">
        <v>0.97</v>
      </c>
      <c r="L76" s="135">
        <v>0.77</v>
      </c>
      <c r="M76" s="135">
        <v>0.62</v>
      </c>
      <c r="N76" s="135">
        <f t="shared" ref="N76" si="66">(K76*H76+I76*L76+J76*M76)/1000</f>
        <v>0</v>
      </c>
      <c r="O76" s="798">
        <f t="shared" ref="O76" si="67">N76+G76</f>
        <v>3.2</v>
      </c>
    </row>
    <row r="77" spans="1:15" x14ac:dyDescent="0.2">
      <c r="A77" s="133"/>
      <c r="B77" s="134"/>
      <c r="C77" s="135"/>
      <c r="D77" s="799"/>
      <c r="E77" s="796"/>
      <c r="F77" s="797"/>
      <c r="G77" s="798"/>
      <c r="H77" s="135"/>
      <c r="I77" s="135"/>
      <c r="J77" s="135"/>
      <c r="K77" s="135"/>
      <c r="L77" s="135"/>
      <c r="M77" s="135"/>
      <c r="N77" s="135"/>
      <c r="O77" s="798"/>
    </row>
    <row r="78" spans="1:15" x14ac:dyDescent="0.2">
      <c r="A78" s="690" t="s">
        <v>285</v>
      </c>
      <c r="B78" s="691" t="s">
        <v>1460</v>
      </c>
      <c r="C78" s="692" t="s">
        <v>136</v>
      </c>
      <c r="D78" s="799"/>
      <c r="E78" s="796"/>
      <c r="F78" s="797"/>
      <c r="G78" s="798"/>
      <c r="H78" s="135"/>
      <c r="I78" s="135"/>
      <c r="J78" s="135"/>
      <c r="K78" s="135"/>
      <c r="L78" s="135"/>
      <c r="M78" s="135"/>
      <c r="N78" s="135"/>
      <c r="O78" s="798"/>
    </row>
    <row r="79" spans="1:15" x14ac:dyDescent="0.2">
      <c r="A79" s="133" t="s">
        <v>903</v>
      </c>
      <c r="B79" s="134" t="s">
        <v>1475</v>
      </c>
      <c r="C79" s="135" t="s">
        <v>136</v>
      </c>
      <c r="D79" s="799">
        <v>189.9</v>
      </c>
      <c r="E79" s="796">
        <v>44896</v>
      </c>
      <c r="F79" s="797">
        <f>$O$4</f>
        <v>475.197</v>
      </c>
      <c r="G79" s="798">
        <f t="shared" ref="G79" si="68">TRUNC(($O$4/F79)*D79,4)</f>
        <v>189.9</v>
      </c>
      <c r="H79" s="135">
        <v>0</v>
      </c>
      <c r="I79" s="135">
        <v>0</v>
      </c>
      <c r="J79" s="135">
        <v>0</v>
      </c>
      <c r="K79" s="135">
        <v>0.97</v>
      </c>
      <c r="L79" s="135">
        <v>0.77</v>
      </c>
      <c r="M79" s="135">
        <v>0.62</v>
      </c>
      <c r="N79" s="135">
        <f t="shared" ref="N79" si="69">(K79*H79+I79*L79+J79*M79)/1000</f>
        <v>0</v>
      </c>
      <c r="O79" s="798">
        <f t="shared" ref="O79" si="70">N79+G79</f>
        <v>189.9</v>
      </c>
    </row>
    <row r="80" spans="1:15" x14ac:dyDescent="0.2">
      <c r="A80" s="133"/>
      <c r="B80" s="134"/>
      <c r="C80" s="135"/>
      <c r="D80" s="799"/>
      <c r="E80" s="796"/>
      <c r="F80" s="797"/>
      <c r="G80" s="798"/>
      <c r="H80" s="135"/>
      <c r="I80" s="135"/>
      <c r="J80" s="135"/>
      <c r="K80" s="135"/>
      <c r="L80" s="135"/>
      <c r="M80" s="135"/>
      <c r="N80" s="135"/>
      <c r="O80" s="798"/>
    </row>
    <row r="81" spans="1:15" x14ac:dyDescent="0.2">
      <c r="A81" s="690" t="s">
        <v>285</v>
      </c>
      <c r="B81" s="691" t="s">
        <v>1461</v>
      </c>
      <c r="C81" s="692" t="s">
        <v>114</v>
      </c>
      <c r="D81" s="799"/>
      <c r="E81" s="796"/>
      <c r="F81" s="797"/>
      <c r="G81" s="798"/>
      <c r="H81" s="135"/>
      <c r="I81" s="135"/>
      <c r="J81" s="135"/>
      <c r="K81" s="135"/>
      <c r="L81" s="135"/>
      <c r="M81" s="135"/>
      <c r="N81" s="135"/>
      <c r="O81" s="798"/>
    </row>
    <row r="82" spans="1:15" x14ac:dyDescent="0.2">
      <c r="A82" s="133" t="s">
        <v>903</v>
      </c>
      <c r="B82" s="134" t="s">
        <v>1477</v>
      </c>
      <c r="C82" s="135" t="s">
        <v>114</v>
      </c>
      <c r="D82" s="799">
        <v>270.7</v>
      </c>
      <c r="E82" s="796">
        <v>44896</v>
      </c>
      <c r="F82" s="797">
        <f>$O$4</f>
        <v>475.197</v>
      </c>
      <c r="G82" s="798">
        <f t="shared" ref="G82" si="71">TRUNC(($O$4/F82)*D82,4)</f>
        <v>270.7</v>
      </c>
      <c r="H82" s="135">
        <v>0</v>
      </c>
      <c r="I82" s="135">
        <v>0</v>
      </c>
      <c r="J82" s="135">
        <v>0</v>
      </c>
      <c r="K82" s="135">
        <v>0.97</v>
      </c>
      <c r="L82" s="135">
        <v>0.77</v>
      </c>
      <c r="M82" s="135">
        <v>0.62</v>
      </c>
      <c r="N82" s="135">
        <f t="shared" ref="N82" si="72">(K82*H82+I82*L82+J82*M82)/1000</f>
        <v>0</v>
      </c>
      <c r="O82" s="798">
        <f t="shared" ref="O82" si="73">N82+G82</f>
        <v>270.7</v>
      </c>
    </row>
    <row r="83" spans="1:15" x14ac:dyDescent="0.2">
      <c r="A83" s="133"/>
      <c r="B83" s="134"/>
      <c r="C83" s="135"/>
      <c r="D83" s="799"/>
      <c r="E83" s="796"/>
      <c r="F83" s="797"/>
      <c r="G83" s="798"/>
      <c r="H83" s="135"/>
      <c r="I83" s="135"/>
      <c r="J83" s="135"/>
      <c r="K83" s="135"/>
      <c r="L83" s="135"/>
      <c r="M83" s="135"/>
      <c r="N83" s="135"/>
      <c r="O83" s="798"/>
    </row>
  </sheetData>
  <mergeCells count="12">
    <mergeCell ref="A4:I4"/>
    <mergeCell ref="A5:O5"/>
    <mergeCell ref="A6:A7"/>
    <mergeCell ref="B6:B7"/>
    <mergeCell ref="C6:C7"/>
    <mergeCell ref="O6:O7"/>
    <mergeCell ref="D6:D7"/>
    <mergeCell ref="H6:J6"/>
    <mergeCell ref="K6:M6"/>
    <mergeCell ref="N6:N7"/>
    <mergeCell ref="E6:F6"/>
    <mergeCell ref="G6:G7"/>
  </mergeCells>
  <printOptions horizontalCentered="1"/>
  <pageMargins left="0.59055118110236227" right="0.59055118110236227" top="0.78740157480314965" bottom="0.39370078740157483" header="0.51181102362204722" footer="0.51181102362204722"/>
  <pageSetup paperSize="9" scale="7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U16"/>
  <sheetViews>
    <sheetView showGridLines="0" view="pageBreakPreview" zoomScaleNormal="100" zoomScaleSheetLayoutView="100" workbookViewId="0">
      <selection activeCell="S13" sqref="S13"/>
    </sheetView>
  </sheetViews>
  <sheetFormatPr defaultColWidth="10.7109375" defaultRowHeight="14.25" x14ac:dyDescent="0.2"/>
  <cols>
    <col min="1" max="1" width="9.7109375" style="118" customWidth="1"/>
    <col min="2" max="2" width="43.7109375" style="118" customWidth="1"/>
    <col min="3" max="4" width="11.140625" style="119" customWidth="1"/>
    <col min="5" max="5" width="12.28515625" style="119" customWidth="1"/>
    <col min="6" max="10" width="11.140625" style="119" customWidth="1"/>
    <col min="11" max="11" width="11.140625" style="120" customWidth="1"/>
    <col min="12" max="12" width="11.28515625" style="121" customWidth="1"/>
    <col min="13" max="16" width="10.85546875" style="118" bestFit="1" customWidth="1"/>
    <col min="17" max="17" width="11.28515625" style="118" bestFit="1" customWidth="1"/>
    <col min="18" max="21" width="10.85546875" style="118" bestFit="1" customWidth="1"/>
    <col min="22" max="16384" width="10.7109375" style="118"/>
  </cols>
  <sheetData>
    <row r="1" spans="1:21" ht="18.600000000000001" customHeight="1" x14ac:dyDescent="0.2">
      <c r="A1" s="600" t="str">
        <f>Cronograma!A4</f>
        <v>Obra: Ponte sob o rio Piracicaba</v>
      </c>
      <c r="B1" s="124"/>
      <c r="C1" s="124"/>
      <c r="D1" s="124"/>
      <c r="E1" s="124"/>
      <c r="F1" s="124"/>
      <c r="G1" s="124"/>
      <c r="H1" s="124"/>
      <c r="I1" s="124"/>
      <c r="J1" s="124"/>
      <c r="K1" s="107"/>
    </row>
    <row r="2" spans="1:21" ht="18.600000000000001" customHeight="1" x14ac:dyDescent="0.2">
      <c r="A2" s="109" t="str">
        <f>Cronograma!A5</f>
        <v>Rodovia: Ligação entre Rua Quincas Honorato e Rua Rio Piracicaba</v>
      </c>
      <c r="B2" s="125"/>
      <c r="C2" s="125"/>
      <c r="D2" s="125"/>
      <c r="E2" s="125"/>
      <c r="F2" s="125"/>
      <c r="G2" s="125"/>
      <c r="H2" s="125"/>
      <c r="I2" s="125"/>
      <c r="J2" s="125"/>
      <c r="K2" s="126"/>
    </row>
    <row r="3" spans="1:21" ht="18.600000000000001" customHeight="1" x14ac:dyDescent="0.2">
      <c r="A3" s="109" t="str">
        <f>Cronograma!A6</f>
        <v>Trecho: Ponto localizado</v>
      </c>
      <c r="B3" s="125"/>
      <c r="C3" s="125"/>
      <c r="D3" s="125"/>
      <c r="E3" s="125"/>
      <c r="F3" s="125"/>
      <c r="G3" s="125"/>
      <c r="H3" s="125"/>
      <c r="I3" s="125"/>
      <c r="J3" s="125"/>
      <c r="K3" s="126"/>
    </row>
    <row r="4" spans="1:21" ht="18.600000000000001" customHeight="1" x14ac:dyDescent="0.2">
      <c r="A4" s="113" t="str">
        <f>Cronograma!A7</f>
        <v>Coordenadas: 19°45'54.13"S / 43° 1'45.24"O</v>
      </c>
      <c r="B4" s="127"/>
      <c r="C4" s="127"/>
      <c r="D4" s="127"/>
      <c r="E4" s="127"/>
      <c r="F4" s="127"/>
      <c r="G4" s="127"/>
      <c r="H4" s="570"/>
      <c r="I4" s="570"/>
      <c r="J4" s="571"/>
      <c r="K4" s="572"/>
    </row>
    <row r="5" spans="1:21" ht="21" customHeight="1" x14ac:dyDescent="0.2">
      <c r="A5" s="1104" t="s">
        <v>1571</v>
      </c>
      <c r="B5" s="1105"/>
      <c r="C5" s="1105"/>
      <c r="D5" s="1105"/>
      <c r="E5" s="1105"/>
      <c r="F5" s="1105"/>
      <c r="G5" s="1105"/>
      <c r="H5" s="1147"/>
      <c r="I5" s="1105"/>
      <c r="J5" s="1105"/>
      <c r="K5" s="1106"/>
    </row>
    <row r="6" spans="1:21" ht="17.25" customHeight="1" x14ac:dyDescent="0.2">
      <c r="A6" s="1116" t="s">
        <v>56</v>
      </c>
      <c r="B6" s="1116" t="s">
        <v>433</v>
      </c>
      <c r="C6" s="1109" t="s">
        <v>851</v>
      </c>
      <c r="D6" s="1109" t="s">
        <v>852</v>
      </c>
      <c r="E6" s="1109" t="s">
        <v>832</v>
      </c>
      <c r="F6" s="1109" t="s">
        <v>833</v>
      </c>
      <c r="G6" s="1109" t="s">
        <v>834</v>
      </c>
      <c r="H6" s="1109" t="s">
        <v>835</v>
      </c>
      <c r="I6" s="1109" t="s">
        <v>836</v>
      </c>
      <c r="J6" s="1109" t="s">
        <v>837</v>
      </c>
      <c r="K6" s="1109" t="s">
        <v>838</v>
      </c>
    </row>
    <row r="7" spans="1:21" ht="17.25" customHeight="1" thickBot="1" x14ac:dyDescent="0.25">
      <c r="A7" s="1117"/>
      <c r="B7" s="1117"/>
      <c r="C7" s="1110"/>
      <c r="D7" s="1110"/>
      <c r="E7" s="1110"/>
      <c r="F7" s="1110"/>
      <c r="G7" s="1110"/>
      <c r="H7" s="1110"/>
      <c r="I7" s="1110"/>
      <c r="J7" s="1110"/>
      <c r="K7" s="1110"/>
      <c r="L7" s="548" t="s">
        <v>839</v>
      </c>
      <c r="M7" s="118" t="s">
        <v>840</v>
      </c>
      <c r="O7" s="118" t="s">
        <v>841</v>
      </c>
      <c r="P7" s="118" t="s">
        <v>842</v>
      </c>
      <c r="Q7" s="118" t="s">
        <v>843</v>
      </c>
      <c r="R7" s="118" t="s">
        <v>844</v>
      </c>
      <c r="S7" s="118" t="s">
        <v>845</v>
      </c>
      <c r="T7" s="118" t="s">
        <v>846</v>
      </c>
      <c r="U7" s="118" t="s">
        <v>847</v>
      </c>
    </row>
    <row r="8" spans="1:21" ht="24.75" thickTop="1" x14ac:dyDescent="0.2">
      <c r="A8" s="582" t="s">
        <v>170</v>
      </c>
      <c r="B8" s="583" t="s">
        <v>171</v>
      </c>
      <c r="C8" s="584">
        <v>2853300</v>
      </c>
      <c r="D8" s="595">
        <f>ROUND((C8-N8)/(O8*P8),4)</f>
        <v>76.087999999999994</v>
      </c>
      <c r="E8" s="585">
        <v>41.277700000000003</v>
      </c>
      <c r="F8" s="585">
        <v>0</v>
      </c>
      <c r="G8" s="585">
        <f>ROUND((C8*S8)/(O8*P8),4)</f>
        <v>47.555</v>
      </c>
      <c r="H8" s="585">
        <v>0</v>
      </c>
      <c r="I8" s="585">
        <v>34.523899999999998</v>
      </c>
      <c r="J8" s="585">
        <f>D8+E8+F8+G8+H8+I8</f>
        <v>199.44460000000001</v>
      </c>
      <c r="K8" s="585">
        <f>D8+E8+I8</f>
        <v>151.8896</v>
      </c>
      <c r="L8" s="586"/>
      <c r="M8" s="579">
        <v>0.2</v>
      </c>
      <c r="N8" s="580">
        <f>C8*M8</f>
        <v>570660</v>
      </c>
      <c r="O8" s="580">
        <v>15</v>
      </c>
      <c r="P8" s="580">
        <v>2000</v>
      </c>
      <c r="Q8" s="580">
        <f>((O8+1)/(2*O8))*C8</f>
        <v>1521760</v>
      </c>
      <c r="R8" s="579">
        <v>0.06</v>
      </c>
      <c r="S8" s="580">
        <v>0.5</v>
      </c>
      <c r="T8" s="586"/>
      <c r="U8" s="586"/>
    </row>
    <row r="9" spans="1:21" ht="24" x14ac:dyDescent="0.2">
      <c r="A9" s="587" t="s">
        <v>285</v>
      </c>
      <c r="B9" s="588" t="s">
        <v>720</v>
      </c>
      <c r="C9" s="589">
        <v>180000</v>
      </c>
      <c r="D9" s="587">
        <f>ROUND((C9-N9)/(O9*P9),4)</f>
        <v>7.2</v>
      </c>
      <c r="E9" s="590">
        <f>ROUND(Q9*R9/P9,4)</f>
        <v>2.97</v>
      </c>
      <c r="F9" s="590">
        <v>0</v>
      </c>
      <c r="G9" s="590">
        <f>ROUND((C9*S9)/(O9*P9),4)</f>
        <v>4.5</v>
      </c>
      <c r="H9" s="590">
        <v>0</v>
      </c>
      <c r="I9" s="590">
        <f>I8</f>
        <v>34.523899999999998</v>
      </c>
      <c r="J9" s="590">
        <f>D9+E9+F9+G9+H9+I9</f>
        <v>49.193899999999999</v>
      </c>
      <c r="K9" s="590">
        <f>D9+E9+I9</f>
        <v>44.693899999999999</v>
      </c>
      <c r="L9" s="586"/>
      <c r="M9" s="579">
        <v>0.2</v>
      </c>
      <c r="N9" s="580">
        <f>C9*M9</f>
        <v>36000</v>
      </c>
      <c r="O9" s="580">
        <v>10</v>
      </c>
      <c r="P9" s="580">
        <v>2000</v>
      </c>
      <c r="Q9" s="580">
        <f>((O9+1)/(2*O9))*C9</f>
        <v>99000.000000000015</v>
      </c>
      <c r="R9" s="579">
        <v>0.06</v>
      </c>
      <c r="S9" s="580">
        <v>0.5</v>
      </c>
      <c r="T9" s="586"/>
      <c r="U9" s="586"/>
    </row>
    <row r="10" spans="1:21" ht="17.25" customHeight="1" x14ac:dyDescent="0.2">
      <c r="A10" s="591" t="s">
        <v>285</v>
      </c>
      <c r="B10" s="592" t="s">
        <v>721</v>
      </c>
      <c r="C10" s="593">
        <v>4058</v>
      </c>
      <c r="D10" s="591">
        <f>ROUND((C10-N10)/(O10*P10),4)</f>
        <v>0.1623</v>
      </c>
      <c r="E10" s="594">
        <f>ROUND(Q10*R10/P10,4)</f>
        <v>6.7000000000000004E-2</v>
      </c>
      <c r="F10" s="594">
        <v>0</v>
      </c>
      <c r="G10" s="594">
        <f>ROUND((C10*S10)/(O10*P10),4)</f>
        <v>0.10150000000000001</v>
      </c>
      <c r="H10" s="594">
        <v>0</v>
      </c>
      <c r="I10" s="594">
        <v>0</v>
      </c>
      <c r="J10" s="594">
        <f>D10+E10+F10+G10+H10+I10</f>
        <v>0.33079999999999998</v>
      </c>
      <c r="K10" s="594">
        <f>D10+E10+I10</f>
        <v>0.2293</v>
      </c>
      <c r="L10" s="586"/>
      <c r="M10" s="579">
        <v>0.2</v>
      </c>
      <c r="N10" s="580">
        <f>C10*M10</f>
        <v>811.6</v>
      </c>
      <c r="O10" s="580">
        <v>10</v>
      </c>
      <c r="P10" s="580">
        <v>2000</v>
      </c>
      <c r="Q10" s="580">
        <f>((O10+1)/(2*O10))*C10</f>
        <v>2231.9</v>
      </c>
      <c r="R10" s="579">
        <v>0.06</v>
      </c>
      <c r="S10" s="580">
        <v>0.5</v>
      </c>
      <c r="T10" s="586"/>
      <c r="U10" s="586"/>
    </row>
    <row r="11" spans="1:21" ht="17.25" customHeight="1" x14ac:dyDescent="0.2">
      <c r="A11" s="586"/>
      <c r="B11" s="586"/>
      <c r="C11" s="586"/>
      <c r="D11" s="586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</row>
    <row r="12" spans="1:21" ht="17.25" customHeight="1" x14ac:dyDescent="0.2">
      <c r="A12" s="595" t="s">
        <v>848</v>
      </c>
      <c r="B12" s="596" t="s">
        <v>849</v>
      </c>
      <c r="C12" s="597">
        <v>674536.47950000002</v>
      </c>
      <c r="D12" s="595">
        <f>ROUND((C12-N12)/(O12*P12),4)</f>
        <v>28.9087</v>
      </c>
      <c r="E12" s="598">
        <v>10.455299999999999</v>
      </c>
      <c r="F12" s="598">
        <v>4.8181000000000003</v>
      </c>
      <c r="G12" s="598">
        <f>ROUND((C12*S12)/(O12*P12),4)</f>
        <v>43.363100000000003</v>
      </c>
      <c r="H12" s="598">
        <v>130.40979999999999</v>
      </c>
      <c r="I12" s="598">
        <v>26.235399999999998</v>
      </c>
      <c r="J12" s="598">
        <f>D12+E12+F12+G12+H12+I12</f>
        <v>244.19039999999998</v>
      </c>
      <c r="K12" s="598">
        <f>D12+E12+F12+I12</f>
        <v>70.41749999999999</v>
      </c>
      <c r="L12" s="580">
        <v>175</v>
      </c>
      <c r="M12" s="579">
        <v>0.4</v>
      </c>
      <c r="N12" s="580">
        <f>C12*M12</f>
        <v>269814.59179999999</v>
      </c>
      <c r="O12" s="580">
        <v>7</v>
      </c>
      <c r="P12" s="580">
        <v>2000</v>
      </c>
      <c r="Q12" s="580">
        <f>((O12+1)/(2*O12))*C12</f>
        <v>385449.41685714282</v>
      </c>
      <c r="R12" s="579">
        <v>0.06</v>
      </c>
      <c r="S12" s="580">
        <v>0.9</v>
      </c>
      <c r="T12" s="580">
        <v>0.18</v>
      </c>
      <c r="U12" s="581">
        <v>3.0063</v>
      </c>
    </row>
    <row r="13" spans="1:21" ht="17.25" customHeight="1" x14ac:dyDescent="0.2">
      <c r="A13" s="595" t="s">
        <v>341</v>
      </c>
      <c r="B13" s="596" t="s">
        <v>398</v>
      </c>
      <c r="C13" s="597">
        <v>163714.6305</v>
      </c>
      <c r="D13" s="595">
        <f t="shared" ref="D13:D14" si="0">ROUND((C13-N13)/(O13*P13),4)</f>
        <v>8.1857000000000006</v>
      </c>
      <c r="E13" s="598">
        <v>2.5903999999999998</v>
      </c>
      <c r="F13" s="598">
        <v>1.1938</v>
      </c>
      <c r="G13" s="598">
        <f t="shared" ref="G13:G14" si="1">ROUND((C13*S13)/(O13*P13),4)</f>
        <v>8.1857000000000006</v>
      </c>
      <c r="H13" s="598">
        <v>18.2378</v>
      </c>
      <c r="I13" s="598">
        <v>24.911999999999999</v>
      </c>
      <c r="J13" s="598">
        <f t="shared" ref="J13:J14" si="2">D13+E13+F13+G13+H13+I13</f>
        <v>63.305399999999999</v>
      </c>
      <c r="K13" s="598">
        <f>D13+E13+F13+I13</f>
        <v>36.881900000000002</v>
      </c>
      <c r="L13" s="580">
        <v>93</v>
      </c>
      <c r="M13" s="579">
        <v>0.4</v>
      </c>
      <c r="N13" s="580">
        <f t="shared" ref="N13:N14" si="3">C13*M13</f>
        <v>65485.852200000001</v>
      </c>
      <c r="O13" s="580">
        <v>6</v>
      </c>
      <c r="P13" s="580">
        <v>2000</v>
      </c>
      <c r="Q13" s="580">
        <f t="shared" ref="Q13:Q14" si="4">((O13+1)/(2*O13))*C13</f>
        <v>95500.201125000007</v>
      </c>
      <c r="R13" s="579">
        <v>0.06</v>
      </c>
      <c r="S13" s="580">
        <v>0.6</v>
      </c>
      <c r="T13" s="580">
        <v>0.18</v>
      </c>
      <c r="U13" s="581">
        <v>3.0063</v>
      </c>
    </row>
    <row r="14" spans="1:21" ht="17.25" customHeight="1" x14ac:dyDescent="0.2">
      <c r="A14" s="595" t="s">
        <v>285</v>
      </c>
      <c r="B14" s="596" t="s">
        <v>850</v>
      </c>
      <c r="C14" s="597">
        <v>96664.65</v>
      </c>
      <c r="D14" s="599">
        <f t="shared" si="0"/>
        <v>4.8331999999999997</v>
      </c>
      <c r="E14" s="598">
        <f t="shared" ref="E14" si="5">ROUND(Q14*R14/P14,4)</f>
        <v>1.6916</v>
      </c>
      <c r="F14" s="598">
        <f>ROUND((C14/C13)*F13,4)</f>
        <v>0.70489999999999997</v>
      </c>
      <c r="G14" s="598">
        <f t="shared" si="1"/>
        <v>4.8331999999999997</v>
      </c>
      <c r="H14" s="598">
        <f>H13</f>
        <v>18.2378</v>
      </c>
      <c r="I14" s="598">
        <f>'Mão de obra'!E16</f>
        <v>21.8506</v>
      </c>
      <c r="J14" s="598">
        <f t="shared" si="2"/>
        <v>52.151299999999999</v>
      </c>
      <c r="K14" s="598">
        <f>D14+E14+F14+I14</f>
        <v>29.080300000000001</v>
      </c>
      <c r="L14" s="580">
        <v>93</v>
      </c>
      <c r="M14" s="579">
        <v>0.4</v>
      </c>
      <c r="N14" s="580">
        <f t="shared" si="3"/>
        <v>38665.86</v>
      </c>
      <c r="O14" s="580">
        <v>6</v>
      </c>
      <c r="P14" s="580">
        <v>2000</v>
      </c>
      <c r="Q14" s="580">
        <f t="shared" si="4"/>
        <v>56387.712500000001</v>
      </c>
      <c r="R14" s="579">
        <v>0.06</v>
      </c>
      <c r="S14" s="580">
        <v>0.6</v>
      </c>
      <c r="T14" s="580">
        <v>0.18</v>
      </c>
      <c r="U14" s="581">
        <v>3.0063</v>
      </c>
    </row>
    <row r="15" spans="1:21" s="121" customFormat="1" x14ac:dyDescent="0.2">
      <c r="A15" s="573"/>
      <c r="B15" s="574"/>
      <c r="C15" s="575"/>
      <c r="D15" s="575"/>
      <c r="E15" s="575"/>
      <c r="F15" s="576"/>
      <c r="G15" s="577"/>
      <c r="H15" s="575"/>
      <c r="I15" s="575"/>
      <c r="J15" s="603" t="s">
        <v>855</v>
      </c>
      <c r="K15" s="578">
        <f>K14-I14</f>
        <v>7.2297000000000011</v>
      </c>
      <c r="M15" s="118"/>
      <c r="N15" s="118"/>
      <c r="O15" s="118"/>
      <c r="P15" s="118"/>
      <c r="Q15" s="118"/>
    </row>
    <row r="16" spans="1:21" s="121" customFormat="1" x14ac:dyDescent="0.2">
      <c r="A16" s="118"/>
      <c r="B16" s="118"/>
      <c r="C16" s="119"/>
      <c r="D16" s="548"/>
      <c r="E16" s="548"/>
      <c r="F16" s="548"/>
      <c r="G16" s="548"/>
      <c r="H16" s="548"/>
      <c r="I16" s="548"/>
      <c r="J16" s="119"/>
      <c r="K16" s="120"/>
      <c r="M16" s="118"/>
      <c r="N16" s="118"/>
      <c r="O16" s="118"/>
      <c r="P16" s="118"/>
      <c r="Q16" s="118"/>
    </row>
  </sheetData>
  <mergeCells count="12">
    <mergeCell ref="A5:K5"/>
    <mergeCell ref="A6:A7"/>
    <mergeCell ref="B6:B7"/>
    <mergeCell ref="C6:C7"/>
    <mergeCell ref="D6:D7"/>
    <mergeCell ref="G6:G7"/>
    <mergeCell ref="J6:J7"/>
    <mergeCell ref="K6:K7"/>
    <mergeCell ref="E6:E7"/>
    <mergeCell ref="F6:F7"/>
    <mergeCell ref="H6:H7"/>
    <mergeCell ref="I6:I7"/>
  </mergeCells>
  <printOptions horizontalCentered="1"/>
  <pageMargins left="0.59055118110236227" right="0.59055118110236227" top="0.78740157480314965" bottom="0.39370078740157483" header="0.51181102362204722" footer="0.51181102362204722"/>
  <pageSetup paperSize="9" scale="8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18</vt:i4>
      </vt:variant>
      <vt:variant>
        <vt:lpstr>Intervalos nomeados</vt:lpstr>
      </vt:variant>
      <vt:variant>
        <vt:i4>32</vt:i4>
      </vt:variant>
    </vt:vector>
  </HeadingPairs>
  <TitlesOfParts>
    <vt:vector size="50" baseType="lpstr">
      <vt:lpstr>Resumo</vt:lpstr>
      <vt:lpstr>Orçamento</vt:lpstr>
      <vt:lpstr>Cronograma</vt:lpstr>
      <vt:lpstr>Curva ABC</vt:lpstr>
      <vt:lpstr>Canteiro Id</vt:lpstr>
      <vt:lpstr>Canteiro Qtd</vt:lpstr>
      <vt:lpstr>Adm Local</vt:lpstr>
      <vt:lpstr>Adm Lab</vt:lpstr>
      <vt:lpstr>Manut. Canteiro</vt:lpstr>
      <vt:lpstr>Mob Pessoal</vt:lpstr>
      <vt:lpstr>Mob Equipamento</vt:lpstr>
      <vt:lpstr>Composições</vt:lpstr>
      <vt:lpstr>Equipamento</vt:lpstr>
      <vt:lpstr>Material</vt:lpstr>
      <vt:lpstr>Mão de obra</vt:lpstr>
      <vt:lpstr>BDI</vt:lpstr>
      <vt:lpstr>Cotações</vt:lpstr>
      <vt:lpstr>Custo Equipamentos</vt:lpstr>
      <vt:lpstr>'Adm Lab'!Area_de_impressao</vt:lpstr>
      <vt:lpstr>'Adm Local'!Area_de_impressao</vt:lpstr>
      <vt:lpstr>BDI!Area_de_impressao</vt:lpstr>
      <vt:lpstr>'Canteiro Id'!Area_de_impressao</vt:lpstr>
      <vt:lpstr>'Canteiro Qtd'!Area_de_impressao</vt:lpstr>
      <vt:lpstr>Composições!Area_de_impressao</vt:lpstr>
      <vt:lpstr>Cotações!Area_de_impressao</vt:lpstr>
      <vt:lpstr>'Curva ABC'!Area_de_impressao</vt:lpstr>
      <vt:lpstr>'Custo Equipamentos'!Area_de_impressao</vt:lpstr>
      <vt:lpstr>Equipamento!Area_de_impressao</vt:lpstr>
      <vt:lpstr>'Manut. Canteiro'!Area_de_impressao</vt:lpstr>
      <vt:lpstr>'Mão de obra'!Area_de_impressao</vt:lpstr>
      <vt:lpstr>Material!Area_de_impressao</vt:lpstr>
      <vt:lpstr>'Mob Equipamento'!Area_de_impressao</vt:lpstr>
      <vt:lpstr>'Mob Pessoal'!Area_de_impressao</vt:lpstr>
      <vt:lpstr>Orçamento!Area_de_impressao</vt:lpstr>
      <vt:lpstr>Resumo!Area_de_impressao</vt:lpstr>
      <vt:lpstr>'Mob Equipamento'!Print_Area</vt:lpstr>
      <vt:lpstr>'Mob Pessoal'!Print_Area</vt:lpstr>
      <vt:lpstr>'Mob Equipamento'!Print_Titles</vt:lpstr>
      <vt:lpstr>'Mob Pessoal'!Print_Titles</vt:lpstr>
      <vt:lpstr>BDI!Titulos_de_impressao</vt:lpstr>
      <vt:lpstr>'Canteiro Id'!Titulos_de_impressao</vt:lpstr>
      <vt:lpstr>'Canteiro Qtd'!Titulos_de_impressao</vt:lpstr>
      <vt:lpstr>Cotações!Titulos_de_impressao</vt:lpstr>
      <vt:lpstr>'Curva ABC'!Titulos_de_impressao</vt:lpstr>
      <vt:lpstr>'Custo Equipamentos'!Titulos_de_impressao</vt:lpstr>
      <vt:lpstr>Equipamento!Titulos_de_impressao</vt:lpstr>
      <vt:lpstr>Material!Titulos_de_impressao</vt:lpstr>
      <vt:lpstr>'Mob Equipamento'!Titulos_de_impressao</vt:lpstr>
      <vt:lpstr>'Mob Pessoal'!Titulos_de_impressao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Phablo Gustavo</dc:creator>
  <cp:lastModifiedBy>User</cp:lastModifiedBy>
  <cp:lastPrinted>2023-03-20T18:09:41Z</cp:lastPrinted>
  <dcterms:created xsi:type="dcterms:W3CDTF">2019-08-05T15:32:05Z</dcterms:created>
  <dcterms:modified xsi:type="dcterms:W3CDTF">2023-03-20T18:10:28Z</dcterms:modified>
</cp:coreProperties>
</file>